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2191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'Sheet1'!$A$1:$AL$1015</definedName>
  </definedNames>
  <calcPr fullCalcOnLoad="1"/>
</workbook>
</file>

<file path=xl/sharedStrings.xml><?xml version="1.0" encoding="utf-8"?>
<sst xmlns="http://schemas.openxmlformats.org/spreadsheetml/2006/main" count="4919" uniqueCount="503">
  <si>
    <t xml:space="preserve">GENERAL FUND REVENUES </t>
  </si>
  <si>
    <t>ACTUAL</t>
  </si>
  <si>
    <t>BUDGET</t>
  </si>
  <si>
    <t>ESTIMATED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</si>
  <si>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</si>
  <si>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</si>
  <si>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</si>
  <si>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</si>
  <si>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</si>
  <si>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</si>
  <si>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</si>
  <si>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</si>
  <si>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</si>
  <si>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</si>
  <si>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</si>
  <si>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</si>
  <si>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</si>
  <si>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</si>
  <si>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INTEREST/LATECHARGES </t>
  </si>
  <si>
    <t>EXCISE TAXES</t>
  </si>
  <si>
    <t>REGISTRATION FEES</t>
  </si>
  <si>
    <t>CLERKS FEES</t>
  </si>
  <si>
    <t>POLICE FINES AND FEES</t>
  </si>
  <si>
    <t>LIBRARY FINES/FEES</t>
  </si>
  <si>
    <t>MISCELLANEOUS REVENUES</t>
  </si>
  <si>
    <t>INVESTMENT INCOME</t>
  </si>
  <si>
    <t>MISCELLANEOUS FEDERAL REVENUE</t>
  </si>
  <si>
    <t>STATE REVENUE SHARING</t>
  </si>
  <si>
    <t>MISCELLANEOUS STATE REVENUE</t>
  </si>
  <si>
    <t>USE OF SURPLUS</t>
  </si>
  <si>
    <t>RECYCLING AREA FEES</t>
  </si>
  <si>
    <t>MDOT BLOCK GRANT</t>
  </si>
  <si>
    <t>CABLE FRANCHISE FEE</t>
  </si>
  <si>
    <t>BOAT EXCISE TAXES</t>
  </si>
  <si>
    <t>BUILDING PERMIT FEES</t>
  </si>
  <si>
    <t>POLICE REIMBURSEMENTS</t>
  </si>
  <si>
    <t>MOORING PERMITS</t>
  </si>
  <si>
    <t>SPECIAL FUNDS OVERHEAD</t>
  </si>
  <si>
    <t>OFFICERS ROW RENTALS</t>
  </si>
  <si>
    <t>Subtotal</t>
  </si>
  <si>
    <t>Expenditures by Department</t>
  </si>
  <si>
    <t xml:space="preserve">ACTUAL </t>
  </si>
  <si>
    <t xml:space="preserve">FY 2006 </t>
  </si>
  <si>
    <t xml:space="preserve">FY 2007 </t>
  </si>
  <si>
    <t xml:space="preserve">FY 2008 </t>
  </si>
  <si>
    <t>ADMINISTRATION</t>
  </si>
  <si>
    <t>ASSESSING/CODES PLANNING</t>
  </si>
  <si>
    <t>TOWN COUNCIL</t>
  </si>
  <si>
    <t>LEGAL AND AUDIT</t>
  </si>
  <si>
    <t>ELECTIONS</t>
  </si>
  <si>
    <t>BOARDS AND COMMISSIONS</t>
  </si>
  <si>
    <t>PUBLIC INFORMATION</t>
  </si>
  <si>
    <t>Subtotal General Government</t>
  </si>
  <si>
    <t>INSURANCE</t>
  </si>
  <si>
    <t>EMPLOYEE BENEFITS</t>
  </si>
  <si>
    <t>DEBT SERVICE</t>
  </si>
  <si>
    <t>CONTRIBUTIONS</t>
  </si>
  <si>
    <t>INTERGOVT. ASSESSMENTS</t>
  </si>
  <si>
    <t xml:space="preserve">Subtotal-Nondistributed </t>
  </si>
  <si>
    <t>POLICE DEPARTMENT</t>
  </si>
  <si>
    <t>ANIMAL CONTROL</t>
  </si>
  <si>
    <t>PUBLIC SAFETY COMMUNICATIONS</t>
  </si>
  <si>
    <t>WETeam</t>
  </si>
  <si>
    <t>FIRE DEPARTMENT</t>
  </si>
  <si>
    <t>FIRE POLICE UNIT</t>
  </si>
  <si>
    <t>MISC. PUBLIC PROTECTION</t>
  </si>
  <si>
    <t>EMERGENCY PREPAREDNESS</t>
  </si>
  <si>
    <t>Subtotal-Public Safety</t>
  </si>
  <si>
    <t>PUBLIC WORKS</t>
  </si>
  <si>
    <t>REFUSE DISPOSAL/RECYCLING</t>
  </si>
  <si>
    <t>Subtotal-Public Works</t>
  </si>
  <si>
    <t>HUMAN SERVICES</t>
  </si>
  <si>
    <t>LIBRARY</t>
  </si>
  <si>
    <t>FACILITIES MANAGEMENT</t>
  </si>
  <si>
    <t>TOWN HALL</t>
  </si>
  <si>
    <t>LIBRARY BUILDING</t>
  </si>
  <si>
    <t>TOWN CENTER FIRE STATION</t>
  </si>
  <si>
    <t>POLICE STATION</t>
  </si>
  <si>
    <t>CAPE COTTAGE FIRE STATION</t>
  </si>
  <si>
    <t>Subtotal-Facilities</t>
  </si>
  <si>
    <t xml:space="preserve">PARKS &amp; TOWN LANDS </t>
  </si>
  <si>
    <t>SCHOOL GROUNDS</t>
  </si>
  <si>
    <t>FORT WILLIAMS PARK</t>
  </si>
  <si>
    <t xml:space="preserve">POOL </t>
  </si>
  <si>
    <t>FITNESS CENTER</t>
  </si>
  <si>
    <t>TREES</t>
  </si>
  <si>
    <t>Subtotal-Parks and Recreation</t>
  </si>
  <si>
    <t>CAPITAL PROJECTS</t>
  </si>
  <si>
    <t>Grand Total</t>
  </si>
  <si>
    <t xml:space="preserve">Expenditures by Object </t>
  </si>
  <si>
    <t>FULL TIME PAYROLL</t>
  </si>
  <si>
    <t>PART TIME PAYROLL</t>
  </si>
  <si>
    <t>OVERTIME</t>
  </si>
  <si>
    <t>SOCIAL SECURITY</t>
  </si>
  <si>
    <t>TOTAL PERSONNEL</t>
  </si>
  <si>
    <t>TELEPHONE</t>
  </si>
  <si>
    <t>POWER</t>
  </si>
  <si>
    <t>WATER &amp; SEWER</t>
  </si>
  <si>
    <t>PRINTING AND ADVERTISING</t>
  </si>
  <si>
    <t>POSTAGE</t>
  </si>
  <si>
    <t>MILEAGE REIMBURSEMENTS</t>
  </si>
  <si>
    <t>CONFERENCES &amp; MEETINGS</t>
  </si>
  <si>
    <t>DUES &amp; MEMBERSHIPS</t>
  </si>
  <si>
    <t>TRAINING</t>
  </si>
  <si>
    <t>PROFESSIONAL SERVICES</t>
  </si>
  <si>
    <t>MISCELLANEOUS BOARDS</t>
  </si>
  <si>
    <t>TRASH DISPOSAL FEES</t>
  </si>
  <si>
    <t>INTERNET FEES</t>
  </si>
  <si>
    <t>EQUIPMENT RENTAL</t>
  </si>
  <si>
    <t>UNIFORMS</t>
  </si>
  <si>
    <t>EQUIPMENT MAINTENANCE</t>
  </si>
  <si>
    <t>OFFICE EQUIPMENT/MAINT</t>
  </si>
  <si>
    <t>BUILDING MAINTENANCE</t>
  </si>
  <si>
    <t>MISC. CONTRACTUAL SERVICES</t>
  </si>
  <si>
    <t>ROADS MAINTENANCE MATERIALS</t>
  </si>
  <si>
    <t>CONTINGENCY</t>
  </si>
  <si>
    <t>ALARM SYSTEMS</t>
  </si>
  <si>
    <t>PHYSICALS AND SHOTS</t>
  </si>
  <si>
    <t>OFFICE SUPPLIES</t>
  </si>
  <si>
    <t xml:space="preserve">GASOLINE/DIESEL FUEL </t>
  </si>
  <si>
    <t>HEAT</t>
  </si>
  <si>
    <t>MISC. SUPPLIES</t>
  </si>
  <si>
    <t>BOOKS/AV ETC.</t>
  </si>
  <si>
    <t>GROUNDS MATERIAL</t>
  </si>
  <si>
    <t>OUTLAY</t>
  </si>
  <si>
    <t>SCHOOL CONTRACTED</t>
  </si>
  <si>
    <t>STREET LIGHTS</t>
  </si>
  <si>
    <t>HYDRANT RENTAL</t>
  </si>
  <si>
    <t>VOLUNTEER/STAFF APPRECIATION</t>
  </si>
  <si>
    <t xml:space="preserve">Department Line Item Budget </t>
  </si>
  <si>
    <t>SUBTOTAL PERSONNEL</t>
  </si>
  <si>
    <t>PRINTING &amp; ADVERTISING</t>
  </si>
  <si>
    <t>TRAVEL</t>
  </si>
  <si>
    <t>INTERNET-ON-LINE CHARGES</t>
  </si>
  <si>
    <t>RECORDS PRESERVATION</t>
  </si>
  <si>
    <t>OFFICE EQUIPMENT</t>
  </si>
  <si>
    <t>COMPUTER MAINTENANCE</t>
  </si>
  <si>
    <t>SCHOOL NETWORK ASSISTANCE</t>
  </si>
  <si>
    <t>SUBTOTAL</t>
  </si>
  <si>
    <t>ASSESSING/CODES/PLANNING</t>
  </si>
  <si>
    <t>CELLULAR PHONE</t>
  </si>
  <si>
    <t>GIS MAINTENANCE</t>
  </si>
  <si>
    <t>PLANNING CONSULTING</t>
  </si>
  <si>
    <t>CODES TECHNICAL SUPPORT</t>
  </si>
  <si>
    <t>OFFICE EQUIP MAINTENANCE</t>
  </si>
  <si>
    <t>MISCELLANEOUS SUPPLIES</t>
  </si>
  <si>
    <t>BOOKS/PUBLICATIONS</t>
  </si>
  <si>
    <t>TOTAL ACP</t>
  </si>
  <si>
    <t>DUES AND MEMBERSHIPS</t>
  </si>
  <si>
    <t>CONFERENCES AND MEETINGS</t>
  </si>
  <si>
    <t>LEGAL &amp; AUDIT</t>
  </si>
  <si>
    <t>LEGAL SERVICES</t>
  </si>
  <si>
    <t>AUDIT SERVICES</t>
  </si>
  <si>
    <t>ARTS COMMISSION/ARTS SUPPORT</t>
  </si>
  <si>
    <t>PLANNING BOARD</t>
  </si>
  <si>
    <t>CONSERVATION COMMISSION</t>
  </si>
  <si>
    <t>RECYCLING COMMITTEE</t>
  </si>
  <si>
    <t>MISCELLANEOUS INSURANCE</t>
  </si>
  <si>
    <t>SELF INSURANCE/DISASTER RECOVERY</t>
  </si>
  <si>
    <t>ME STATE RETIREMENT</t>
  </si>
  <si>
    <t>ICMA 401A PLAN-(RETIREMENT)</t>
  </si>
  <si>
    <t>DISABILITY PLAN</t>
  </si>
  <si>
    <t>HEALTH INSURANCE</t>
  </si>
  <si>
    <t>WORKERS COMPENSATION</t>
  </si>
  <si>
    <t>GROUP LIFE INSURANCE</t>
  </si>
  <si>
    <t>UNEMPLOYMENT COMP</t>
  </si>
  <si>
    <t>VACATION-SICK ACCRUAL</t>
  </si>
  <si>
    <t>WELLNESS PROGRAM</t>
  </si>
  <si>
    <t>PRINCIPAL</t>
  </si>
  <si>
    <t>TOWN FARM AND ADA</t>
  </si>
  <si>
    <t>GULL CREST PURCHASE BOND</t>
  </si>
  <si>
    <t>FIRE TRUCK PURCHASE</t>
  </si>
  <si>
    <t>POOL PROJECT</t>
  </si>
  <si>
    <t>GULL CREST PROJECT</t>
  </si>
  <si>
    <t>PUBLIC SAFETY BUILDINGS</t>
  </si>
  <si>
    <t>NEW COMMUNITY CENTER</t>
  </si>
  <si>
    <t>SEWER/ROAD REHABILITATION 2006</t>
  </si>
  <si>
    <t>TOWN CENTER/OTHER- 2008</t>
  </si>
  <si>
    <t>TOTAL PRINCIPAL</t>
  </si>
  <si>
    <t>INTEREST</t>
  </si>
  <si>
    <t>TOTAL INTEREST</t>
  </si>
  <si>
    <t>PAYING AGENT FEES</t>
  </si>
  <si>
    <t>DEBT STABILIZATION FUND</t>
  </si>
  <si>
    <t>LESS FROM COMMUNITY SERVICES</t>
  </si>
  <si>
    <t xml:space="preserve">BUDGET </t>
  </si>
  <si>
    <t xml:space="preserve"> FY 2010 </t>
  </si>
  <si>
    <t xml:space="preserve"> FY 2011 </t>
  </si>
  <si>
    <t xml:space="preserve"> FY 2012 </t>
  </si>
  <si>
    <t xml:space="preserve"> FY 2013 </t>
  </si>
  <si>
    <t>OVERTIME PAYROLL</t>
  </si>
  <si>
    <t>SPECIAL ASSIGNMENTS</t>
  </si>
  <si>
    <t>CONTRACTED CRIME LAB SERVICES</t>
  </si>
  <si>
    <t>VEHICLE MAINTENANCE</t>
  </si>
  <si>
    <t>RADIO MAINTENANCE</t>
  </si>
  <si>
    <t>MISC. CONTRACT. SVCS.</t>
  </si>
  <si>
    <t>COURSE REIMBURSEMENTS</t>
  </si>
  <si>
    <t>GASOLINE</t>
  </si>
  <si>
    <t>MINOR EQUIPMENT</t>
  </si>
  <si>
    <t xml:space="preserve"> BUDGET </t>
  </si>
  <si>
    <t xml:space="preserve"> ACTUAL </t>
  </si>
  <si>
    <t>DISPATCHING</t>
  </si>
  <si>
    <t>CELLULAR TELEPHONES</t>
  </si>
  <si>
    <t>HYDRANT SHOVELING</t>
  </si>
  <si>
    <t>RADIO/PAGER MAINTENANCE</t>
  </si>
  <si>
    <t>FIRE PREVENTION SUPPLIES</t>
  </si>
  <si>
    <t>HARBOR ENFORCEMENT EXP.</t>
  </si>
  <si>
    <t>FIRE/POLICE UNIT</t>
  </si>
  <si>
    <t>COMMUNITY LIAISON EXPENSES</t>
  </si>
  <si>
    <t>WATER AND SEWER</t>
  </si>
  <si>
    <t>TRAINING &amp; ALLOWANCES</t>
  </si>
  <si>
    <t>UNIFORM RENTAL</t>
  </si>
  <si>
    <t>SAFETY EQUIPMENT</t>
  </si>
  <si>
    <t>RADIO EQUIPMENT MAINTENANCE</t>
  </si>
  <si>
    <t>TRAFFIC SIGNAL MAINTENANCE</t>
  </si>
  <si>
    <t>CONTRACTED STORM DRAIN MAINTENANCE</t>
  </si>
  <si>
    <t>PAVEMENT MARKINGS</t>
  </si>
  <si>
    <t>MAILBOX MATERIALS</t>
  </si>
  <si>
    <t>CURBING REPAIR</t>
  </si>
  <si>
    <t>ALARM SYSTEM MONITORING</t>
  </si>
  <si>
    <t>PHYSICALS AND DRUG TESTING</t>
  </si>
  <si>
    <t>MINOR EQUIP &amp; TOOLS</t>
  </si>
  <si>
    <t>AGGREGATE &amp; LOAM</t>
  </si>
  <si>
    <t>WINTER SAND</t>
  </si>
  <si>
    <t>SALT &amp; CHLORIDE</t>
  </si>
  <si>
    <t>COLD BITUMINOUS MIX</t>
  </si>
  <si>
    <t>GUARDRAIL REPAIRS</t>
  </si>
  <si>
    <t>STREET &amp; REGULATORY SIGNAGE</t>
  </si>
  <si>
    <t>STORM DRAIN MAINTENANCE</t>
  </si>
  <si>
    <t>MS4 STORMWATER PROGRAM</t>
  </si>
  <si>
    <t>DIESEL FUEL</t>
  </si>
  <si>
    <t xml:space="preserve"> ACTUAL </t>
  </si>
  <si>
    <t xml:space="preserve"> BUDGET </t>
  </si>
  <si>
    <t>REFUSE DISPOSAL</t>
  </si>
  <si>
    <t xml:space="preserve"> FY 2011 </t>
  </si>
  <si>
    <t xml:space="preserve"> FY 2012 </t>
  </si>
  <si>
    <t xml:space="preserve"> FY 2013 </t>
  </si>
  <si>
    <t>RECYCLING PRINTING &amp; PROMOTION</t>
  </si>
  <si>
    <t>ECOMAINE FEES</t>
  </si>
  <si>
    <t>DEMOLITION MATERIAL DISPOSAL</t>
  </si>
  <si>
    <t xml:space="preserve">HAZARDOUS MATERIALS DISPOSAL </t>
  </si>
  <si>
    <t>MISC. CONTRACT SVCS.</t>
  </si>
  <si>
    <t>ALARM SERVICE</t>
  </si>
  <si>
    <t>VNA/HOSPICE</t>
  </si>
  <si>
    <t>COMMUNITY HEALTH SRVS</t>
  </si>
  <si>
    <t>COMMUNITY COUNSELING</t>
  </si>
  <si>
    <t>THERAPEUTIC RECREATION</t>
  </si>
  <si>
    <t>INGRAHAM VOLUNTEERS</t>
  </si>
  <si>
    <t>SEN CITIZEN TRANS</t>
  </si>
  <si>
    <t>S. ME SENIOR CITIZENS</t>
  </si>
  <si>
    <t>PROP/THE OPPORTUNITY ALLIANCE</t>
  </si>
  <si>
    <t>RTP</t>
  </si>
  <si>
    <t>FAMILY CRISIS SHELTER</t>
  </si>
  <si>
    <t>DAY ONE</t>
  </si>
  <si>
    <t>HOSPICE OF SOUTHERN MAINE</t>
  </si>
  <si>
    <t>SEXUAL ASSAULT RES. SVCS.</t>
  </si>
  <si>
    <t>RED CROSS-PORTLAND CHAPTER</t>
  </si>
  <si>
    <t>INDEPENDENT TRANSPORTATION NETWORK</t>
  </si>
  <si>
    <t>GENERAL ASSISTANCE</t>
  </si>
  <si>
    <t xml:space="preserve">PROFESSIONAL SERVICES-PROGRAMS </t>
  </si>
  <si>
    <t>BOOKS &amp; PERIODICALS</t>
  </si>
  <si>
    <t>AUDIO VISUAL MATERIALS</t>
  </si>
  <si>
    <t>ELECTRONIC RESOURCES</t>
  </si>
  <si>
    <t>CAPE PRESERVATION SOCIETY</t>
  </si>
  <si>
    <t xml:space="preserve">GREATER PTLD ECON DEV COMM </t>
  </si>
  <si>
    <t xml:space="preserve">CABLE PART TIME PAYROLL </t>
  </si>
  <si>
    <t>PART TIME WEBMASTER</t>
  </si>
  <si>
    <t xml:space="preserve">FACILITIES MANAGEMENT </t>
  </si>
  <si>
    <t>CONSOLIDATED BUILDING MAINT.</t>
  </si>
  <si>
    <t xml:space="preserve">MISCELLANEOUS CONTRACTURAL SERVICES </t>
  </si>
  <si>
    <t xml:space="preserve">TOWN HALL </t>
  </si>
  <si>
    <t xml:space="preserve">LIBRARY BUILDING </t>
  </si>
  <si>
    <t>TOWN CENTER  FIRE STATION</t>
  </si>
  <si>
    <t>CONTRACTED CUSTODIAL SERVICES</t>
  </si>
  <si>
    <t>ENGINE ONE</t>
  </si>
  <si>
    <t xml:space="preserve">PARKS and TOWN LANDS </t>
  </si>
  <si>
    <t>WATER</t>
  </si>
  <si>
    <t>COMMUNITY PLAYGROUND MAINTENANCE</t>
  </si>
  <si>
    <t>IRRIGATION MAINT. AND SUPPLIES</t>
  </si>
  <si>
    <t>LIONS' FIELD IMPROVEMENTS</t>
  </si>
  <si>
    <t>PARKS</t>
  </si>
  <si>
    <t>SCHOOL GROUNDS &amp; ATHLETIC FIELDS</t>
  </si>
  <si>
    <t>CONTRACTED SCHOOL PLOWING</t>
  </si>
  <si>
    <t>ANNUAL CONTRIBUTION TO TURF FIELD REP.</t>
  </si>
  <si>
    <t>IRRIGATION MAINT.  AND SUPPLIES</t>
  </si>
  <si>
    <t>TREE PLANTING AND MAINTENANCE</t>
  </si>
  <si>
    <t>STONE WALL REPAIRS</t>
  </si>
  <si>
    <t>BATTERY &amp; MANSION SECURITY</t>
  </si>
  <si>
    <t>FENCING &amp; GATE MAINTENANCE</t>
  </si>
  <si>
    <t>ALARM MONITORING</t>
  </si>
  <si>
    <t>MAINT MATERIAL</t>
  </si>
  <si>
    <t>LOWER TENNIS COURT REHABILITATION</t>
  </si>
  <si>
    <t>DONALD RICHARDS POOL</t>
  </si>
  <si>
    <t xml:space="preserve">INDEPENDENT CONTRACTORS </t>
  </si>
  <si>
    <t>CONTRACTED CUSTODIAL SVCS.</t>
  </si>
  <si>
    <t>OUTLAY-WEIGHT ROOM EQUIP.</t>
  </si>
  <si>
    <t>TOTAL</t>
  </si>
  <si>
    <t xml:space="preserve">INTERGOVERNMENTAL </t>
  </si>
  <si>
    <t>GPCOG DUES &amp; FEES</t>
  </si>
  <si>
    <t xml:space="preserve">MMA DUES </t>
  </si>
  <si>
    <t>INTERGOVERNMENTAL ASSMTS.</t>
  </si>
  <si>
    <t>CIP ITEMS</t>
  </si>
  <si>
    <t>GRAND TOTAL-MUNICIPAL GENERAL FUND</t>
  </si>
  <si>
    <t>RESCUE FUND</t>
  </si>
  <si>
    <t xml:space="preserve">FY 2004 </t>
  </si>
  <si>
    <t xml:space="preserve">FY 2005 </t>
  </si>
  <si>
    <t>REVENUES</t>
  </si>
  <si>
    <t>R0620</t>
  </si>
  <si>
    <t>RESCUE FEES</t>
  </si>
  <si>
    <t xml:space="preserve">TOTAL RESCUE FUND REVENUES </t>
  </si>
  <si>
    <t xml:space="preserve">EXPENDITURES </t>
  </si>
  <si>
    <t>PERSONNEL SUBTOTAL</t>
  </si>
  <si>
    <t>CELLULAR</t>
  </si>
  <si>
    <t>MOTOR FUELS</t>
  </si>
  <si>
    <t>TOWN GENERAL FUND</t>
  </si>
  <si>
    <t>RESCUE FUND TOTAL</t>
  </si>
  <si>
    <t>SEWER FUND</t>
  </si>
  <si>
    <t>R0348</t>
  </si>
  <si>
    <t>SEWER BILLS</t>
  </si>
  <si>
    <t>R0349</t>
  </si>
  <si>
    <t>CONNECTION FEES</t>
  </si>
  <si>
    <t>R0356</t>
  </si>
  <si>
    <t>MISCELLANEOUS</t>
  </si>
  <si>
    <t>TOTAL SEWER FUND REVENUES</t>
  </si>
  <si>
    <t>EXPENDITURES</t>
  </si>
  <si>
    <t>SEWER LINE MAINTENANCE/RESERVE</t>
  </si>
  <si>
    <t>PWD ASSESSMENT</t>
  </si>
  <si>
    <t>ADMINISTRATIVE COSTS</t>
  </si>
  <si>
    <t>ALLOW FOR UNCOLLECTABLES</t>
  </si>
  <si>
    <t>SEWER FUND TOTAL</t>
  </si>
  <si>
    <t>SPURWINK CHURCH</t>
  </si>
  <si>
    <t>EST EXP.</t>
  </si>
  <si>
    <t>R0334</t>
  </si>
  <si>
    <t>RENTAL FEES</t>
  </si>
  <si>
    <t>R0434</t>
  </si>
  <si>
    <t>TOTAL SPURWINK CHURCH FUND REVENUES</t>
  </si>
  <si>
    <t>SPURWINK CHURCH TOTAL</t>
  </si>
  <si>
    <t>RIVERSIDE CEMETERY</t>
  </si>
  <si>
    <t>R0328</t>
  </si>
  <si>
    <t>R0330</t>
  </si>
  <si>
    <t>LOT SALES</t>
  </si>
  <si>
    <t>R0516</t>
  </si>
  <si>
    <t>BURIAL FEES</t>
  </si>
  <si>
    <t>TOTAL RIVERSIDE CEMETERY REVENUES</t>
  </si>
  <si>
    <t>PART-TIME PAYROLL</t>
  </si>
  <si>
    <t>MARKER REPAIRS</t>
  </si>
  <si>
    <t>STONEWALL REPAIRS</t>
  </si>
  <si>
    <t>MATERIALS &amp; SUPPLIES</t>
  </si>
  <si>
    <t>BURIALS</t>
  </si>
  <si>
    <t xml:space="preserve"> -   </t>
  </si>
  <si>
    <t>LOT BUY BACK</t>
  </si>
  <si>
    <t>RIVERSIDE CEMETERY TOTAL</t>
  </si>
  <si>
    <t>FORT WILLIAMS PARK  FUND</t>
  </si>
  <si>
    <t xml:space="preserve">RO337 </t>
  </si>
  <si>
    <t>RO500</t>
  </si>
  <si>
    <t>BINOCULAR REVENUE</t>
  </si>
  <si>
    <t>RO508</t>
  </si>
  <si>
    <t>CEREMONY FEES</t>
  </si>
  <si>
    <t>RO510</t>
  </si>
  <si>
    <t>PICNIC SHELTER, BANDSTAND &amp; GAZEBO</t>
  </si>
  <si>
    <t>RO511</t>
  </si>
  <si>
    <t>SITE FEES</t>
  </si>
  <si>
    <t>RO603</t>
  </si>
  <si>
    <t>BENCH DONATIONS</t>
  </si>
  <si>
    <t>RO700</t>
  </si>
  <si>
    <t xml:space="preserve">FW CONCESSIONS </t>
  </si>
  <si>
    <t>RO800</t>
  </si>
  <si>
    <t>BUS/TROLLEY REVENUES</t>
  </si>
  <si>
    <t>RO900</t>
  </si>
  <si>
    <t>FWP DONATION BOXES</t>
  </si>
  <si>
    <t>TOTAL FORT WILLIAMS PARK REVENUES</t>
  </si>
  <si>
    <t>MASTER &amp; BUSINESS PLAN UPDATE</t>
  </si>
  <si>
    <t>MISC. PROJ. TBD BY THE FWAC</t>
  </si>
  <si>
    <t>GODDARD MANSION</t>
  </si>
  <si>
    <t>BATTERY BLAIR GRANT OPP.</t>
  </si>
  <si>
    <t>BATTERY BLAIR REPAIRS</t>
  </si>
  <si>
    <t>ENTRANCE ROAD GUARDRAIL EXTENSION</t>
  </si>
  <si>
    <t>PEDESTRIAN IMPROVEMENTS</t>
  </si>
  <si>
    <t>CLIFF WALK SAFETY IMPROVEMENTS</t>
  </si>
  <si>
    <t>SHIP COVE PARKING IMPROVEMENTS</t>
  </si>
  <si>
    <t>PICNIC AREA SLAB REHABILITATION</t>
  </si>
  <si>
    <t>POWERS ROAD/SHIP COVE IMPROV.</t>
  </si>
  <si>
    <t>BATTERY KNOLL INTERPRETIVE DIS.</t>
  </si>
  <si>
    <t>GENERAL FUND CONT.</t>
  </si>
  <si>
    <t>FORT WILLIAMS PARK TOTAL</t>
  </si>
  <si>
    <t>PORTLAND HEAD LIGHT</t>
  </si>
  <si>
    <t>R0555</t>
  </si>
  <si>
    <t>DONATIONS</t>
  </si>
  <si>
    <t>R0556</t>
  </si>
  <si>
    <t>MUSEUM ADMISSIONS</t>
  </si>
  <si>
    <t>R0557</t>
  </si>
  <si>
    <t>GIFT SHOP SALES</t>
  </si>
  <si>
    <t>R0558</t>
  </si>
  <si>
    <t>BINOCULARS</t>
  </si>
  <si>
    <t>R0560</t>
  </si>
  <si>
    <t xml:space="preserve">TOTAL PORTLAND HEAD LIGHT FUND REVENUES </t>
  </si>
  <si>
    <t>ICMA DEFERRED COMPENSATION</t>
  </si>
  <si>
    <t>COLLECTIONS</t>
  </si>
  <si>
    <t>RESEARCH AND DEVELOPMENT</t>
  </si>
  <si>
    <t>GROUNDS MAINTENANCE</t>
  </si>
  <si>
    <t>INSURANCE COVERAGES</t>
  </si>
  <si>
    <t>CLEANING SUPPLIES</t>
  </si>
  <si>
    <t>BOOKS</t>
  </si>
  <si>
    <t>MUSEUM DEVELOPMENT</t>
  </si>
  <si>
    <t>GIFT SHOP COSTS</t>
  </si>
  <si>
    <t>PORTLAND HEAD LIGHT TOTAL</t>
  </si>
  <si>
    <t>THOMAS JORDAN TRUST</t>
  </si>
  <si>
    <t>CLIENT ASSISTANCE/ADMIN.</t>
  </si>
  <si>
    <t>THOMAS JORDAN TOTAL</t>
  </si>
  <si>
    <t>INFRASTRUCTURE IMPROVEMENT FUND</t>
  </si>
  <si>
    <t>TOWN CENTER FIRE STATION LIGHTING</t>
  </si>
  <si>
    <t>THOMAS MEMORIAL LIBRARY PHASE II</t>
  </si>
  <si>
    <t>LIBRARY LIGHTING UPGRADE</t>
  </si>
  <si>
    <t>POOL DECTRON UNIT REPAIRS</t>
  </si>
  <si>
    <t>POLICE SHELVING</t>
  </si>
  <si>
    <t>TOWN CENTER FIRE STATION PAINTING/SIGNS</t>
  </si>
  <si>
    <t xml:space="preserve">TOWN CENTER LIGHT FIXTURES REPLACEMENTS </t>
  </si>
  <si>
    <t>INFRASTRUCTURE FUND TOTAL</t>
  </si>
  <si>
    <t>GF</t>
  </si>
  <si>
    <t>CARRY FORWARD FUNDING FOR CIP</t>
  </si>
  <si>
    <t>SF</t>
  </si>
  <si>
    <t xml:space="preserve">TOTAL SPECIAL FUNDS </t>
  </si>
  <si>
    <t>CT</t>
  </si>
  <si>
    <t>CUMBERLAND COUNTY TAX ASSESSMENT</t>
  </si>
  <si>
    <t xml:space="preserve">GRAND TOTALS </t>
  </si>
  <si>
    <t>TOTAL GENERAL FUND</t>
  </si>
  <si>
    <t>TOTAL SPECIAL FUNDS</t>
  </si>
  <si>
    <t xml:space="preserve">GRAND TOTAL </t>
  </si>
  <si>
    <t>FY 2014</t>
  </si>
  <si>
    <t>CONTRACTED SERVICES</t>
  </si>
  <si>
    <t>FENCING IMPROVEMENTS</t>
  </si>
  <si>
    <t>WHEATLEY /OCEAN RD IMPROVEMENTS</t>
  </si>
  <si>
    <t>CONTRIBUTION FROM GENERAL FUND</t>
  </si>
  <si>
    <t>ASSESSMENTS and TRANSFERS</t>
  </si>
  <si>
    <t>TRANSFER TO RESCUE FUND</t>
  </si>
  <si>
    <t>CONTRACTED DISPATCHING WITH PORTLAND</t>
  </si>
  <si>
    <t>CONTRACTED SVCS. WITH SOUTH PORTLAND</t>
  </si>
  <si>
    <t>ANIMAL FEES- ANIMAL REFUGE LEAGUE</t>
  </si>
  <si>
    <t>INTERGOVERNMENTAL AND OTHER</t>
  </si>
  <si>
    <t>GREENBELT TRAILS MAINT- ENCROACHMENT</t>
  </si>
  <si>
    <t xml:space="preserve">FY 2015 </t>
  </si>
  <si>
    <t xml:space="preserve"> </t>
  </si>
  <si>
    <t>PENNY FOR LAND ACQUISITION FUND</t>
  </si>
  <si>
    <t>FAMILY FUN DAY/250th Anniversary</t>
  </si>
  <si>
    <t>BANK FEES</t>
  </si>
  <si>
    <t>CETV BULLETIN BOARD</t>
  </si>
  <si>
    <t>SALARY-WAGE ADJ. ACCT- PAY STUDY</t>
  </si>
  <si>
    <t>HR PROFESSIONAL SERVICES</t>
  </si>
  <si>
    <t>FENCING AND GATE MAINTENANCE</t>
  </si>
  <si>
    <t>STARBOARD DRIVE REHABILTATION</t>
  </si>
  <si>
    <t>CHARLES ROAD REHABILITATION</t>
  </si>
  <si>
    <t>PART TIME PAYROLL-HARBORMASTER</t>
  </si>
  <si>
    <t>BLEACHER ENGINEERING</t>
  </si>
  <si>
    <t xml:space="preserve">FY 2016 </t>
  </si>
  <si>
    <t>LIBRARY PROJECT 2015</t>
  </si>
  <si>
    <t>NEW COMMUNITY CENTER-2012 REFINANCE</t>
  </si>
  <si>
    <t>ALARM COVERAGES</t>
  </si>
  <si>
    <t xml:space="preserve"> FY 2015  </t>
  </si>
  <si>
    <t xml:space="preserve"> FY 2016  </t>
  </si>
  <si>
    <t>EMPLOYEE BENEFITS/HR SUPPORT</t>
  </si>
  <si>
    <t>CONTRACTED SNOW PLOWING SERV.</t>
  </si>
  <si>
    <t>SWING REPLACEMENT</t>
  </si>
  <si>
    <t>$ CHANGE</t>
  </si>
  <si>
    <t>% CHANGE</t>
  </si>
  <si>
    <t>FY 16 to FY 17</t>
  </si>
  <si>
    <t xml:space="preserve">FY 2017 </t>
  </si>
  <si>
    <t>INTEREST AND MISCELLANEOUS</t>
  </si>
  <si>
    <t>RECYCLING CENTER MODERNIZATION</t>
  </si>
  <si>
    <t xml:space="preserve">  -    </t>
  </si>
  <si>
    <t xml:space="preserve">  FY 2016   </t>
  </si>
  <si>
    <t xml:space="preserve">  FY 2017   </t>
  </si>
  <si>
    <t>POOL IMPROVEMENTS</t>
  </si>
  <si>
    <t>ASSESSING-SCARBOROUGH  CONTRACT</t>
  </si>
  <si>
    <t>HARBORMASTER- SCARBOROUGH CONTRACT</t>
  </si>
  <si>
    <t>COMMUNITY SVCS-ADULT PROGRAMS</t>
  </si>
  <si>
    <t>COMMUNITY CENTER BLDG RENTALS</t>
  </si>
  <si>
    <t>COMMUNITY SVCS-YOUTH PROGRAMS FEES</t>
  </si>
  <si>
    <t>COMMUNITY SVCS-SENIOR PROGRAMS</t>
  </si>
  <si>
    <t>COMMUNITY SVCS-CAPE CARE</t>
  </si>
  <si>
    <t>COMMUNITY SVCS-GRANT FROM THOMAS JORDAN</t>
  </si>
  <si>
    <t>COMMUNITY SVCS-FITNESS CENTER FEES</t>
  </si>
  <si>
    <t>COMMUNITY SVCS-POOL FEES</t>
  </si>
  <si>
    <t>COMMUNITY SVCS- CARRY FORWARD</t>
  </si>
  <si>
    <t xml:space="preserve"> ACTUAL</t>
  </si>
  <si>
    <t xml:space="preserve">COMMUNITY CENTER BUILDING </t>
  </si>
  <si>
    <t>COMMUNITY CENTER BUILDING</t>
  </si>
  <si>
    <t>RICHARDS POOL BUILDING</t>
  </si>
  <si>
    <t>WATER &amp;SEWER</t>
  </si>
  <si>
    <t>RICHARDS POOL PROGRAMS</t>
  </si>
  <si>
    <t xml:space="preserve">TELEPHONE </t>
  </si>
  <si>
    <t>COMMUNITY SERVICES ADMINISTRATION</t>
  </si>
  <si>
    <t>CONTRACTUAL SERVICES</t>
  </si>
  <si>
    <t>COMMUNITY SVCS ADULT  PROGRAMS</t>
  </si>
  <si>
    <t>TRIPS AND OUTINGS</t>
  </si>
  <si>
    <t>SUPPLIES</t>
  </si>
  <si>
    <t>COMMUNITY SVCS. YOUTH PROGRAMS</t>
  </si>
  <si>
    <t>CAPE CARE</t>
  </si>
  <si>
    <t>OUTSIDE ACTIVITIES</t>
  </si>
  <si>
    <t>DONALD RICHARDS POOL FACILITY</t>
  </si>
  <si>
    <t>COMMUNITY SVCS ADULT PROGRAMS</t>
  </si>
  <si>
    <t>COMMUNITY SERVICES YOUTH PROGRAMS</t>
  </si>
  <si>
    <t>HEATING OIL</t>
  </si>
  <si>
    <t>LOCAL HOMESTEAD EXEMPTION</t>
  </si>
  <si>
    <t>SPECIAL COMMITTEES/GOALS IMPLEMENTATION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</si>
</sst>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  <numFmt numFmtId="169" formatCode="&quot;$&quot;#,##0;&quot;$&quot;\(#,##0\)"/>
    <numFmt numFmtId="170" formatCode="&quot;$&quot;#,##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&quot;$&quot;* #,##0.000_);_(&quot;$&quot;* \(#,##0.000\);_(&quot;$&quot;* &quot;-&quot;???_);_(@_)"/>
    <numFmt numFmtId="175" formatCode="_(&quot;$&quot;* #,##0.0000_);_(&quot;$&quot;* \(#,##0.0000\);_(&quot;$&quot;* &quot;-&quot;????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66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34" borderId="10" xfId="4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5" fontId="0" fillId="0" borderId="10" xfId="42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1" fillId="0" borderId="10" xfId="42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4" fontId="1" fillId="0" borderId="10" xfId="42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left"/>
    </xf>
    <xf numFmtId="164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64" fontId="0" fillId="37" borderId="10" xfId="42" applyNumberFormat="1" applyFont="1" applyFill="1" applyBorder="1" applyAlignment="1">
      <alignment/>
    </xf>
    <xf numFmtId="164" fontId="4" fillId="0" borderId="10" xfId="42" applyNumberFormat="1" applyFont="1" applyBorder="1" applyAlignment="1">
      <alignment horizontal="right" vertical="top" wrapText="1"/>
    </xf>
    <xf numFmtId="164" fontId="3" fillId="0" borderId="10" xfId="42" applyNumberFormat="1" applyFont="1" applyBorder="1" applyAlignment="1">
      <alignment horizontal="right" vertical="top" wrapText="1"/>
    </xf>
    <xf numFmtId="164" fontId="0" fillId="0" borderId="10" xfId="42" applyNumberFormat="1" applyFont="1" applyBorder="1" applyAlignment="1">
      <alignment vertical="top" wrapText="1"/>
    </xf>
    <xf numFmtId="164" fontId="4" fillId="0" borderId="10" xfId="42" applyNumberFormat="1" applyFont="1" applyBorder="1" applyAlignment="1">
      <alignment vertical="top" wrapText="1"/>
    </xf>
    <xf numFmtId="164" fontId="1" fillId="34" borderId="10" xfId="0" applyNumberFormat="1" applyFont="1" applyFill="1" applyBorder="1" applyAlignment="1">
      <alignment horizontal="center"/>
    </xf>
    <xf numFmtId="164" fontId="1" fillId="0" borderId="10" xfId="42" applyNumberFormat="1" applyFont="1" applyBorder="1" applyAlignment="1">
      <alignment horizontal="center"/>
    </xf>
    <xf numFmtId="41" fontId="0" fillId="0" borderId="10" xfId="42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41" fontId="0" fillId="0" borderId="10" xfId="42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1" fontId="1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37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4" borderId="10" xfId="0" applyFont="1" applyFill="1" applyBorder="1" applyAlignment="1">
      <alignment/>
    </xf>
    <xf numFmtId="164" fontId="1" fillId="34" borderId="10" xfId="42" applyNumberFormat="1" applyFont="1" applyFill="1" applyBorder="1" applyAlignment="1">
      <alignment/>
    </xf>
    <xf numFmtId="41" fontId="1" fillId="0" borderId="10" xfId="42" applyNumberFormat="1" applyFont="1" applyBorder="1" applyAlignment="1">
      <alignment horizontal="center"/>
    </xf>
    <xf numFmtId="41" fontId="0" fillId="0" borderId="10" xfId="42" applyNumberFormat="1" applyFont="1" applyBorder="1" applyAlignment="1">
      <alignment/>
    </xf>
    <xf numFmtId="41" fontId="1" fillId="0" borderId="10" xfId="42" applyNumberFormat="1" applyFont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164" fontId="0" fillId="0" borderId="10" xfId="42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" fillId="37" borderId="10" xfId="42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0" fontId="1" fillId="37" borderId="0" xfId="0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37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4" fontId="1" fillId="0" borderId="10" xfId="42" applyNumberFormat="1" applyFont="1" applyBorder="1" applyAlignment="1">
      <alignment horizontal="right"/>
    </xf>
    <xf numFmtId="37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4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166" fontId="3" fillId="0" borderId="10" xfId="78" applyNumberFormat="1" applyFont="1" applyBorder="1" applyAlignment="1">
      <alignment horizontal="right"/>
    </xf>
    <xf numFmtId="164" fontId="4" fillId="0" borderId="10" xfId="42" applyNumberFormat="1" applyFont="1" applyBorder="1" applyAlignment="1">
      <alignment/>
    </xf>
    <xf numFmtId="43" fontId="4" fillId="0" borderId="10" xfId="42" applyFont="1" applyBorder="1" applyAlignment="1">
      <alignment/>
    </xf>
    <xf numFmtId="164" fontId="3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34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/>
    </xf>
    <xf numFmtId="164" fontId="0" fillId="37" borderId="10" xfId="42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164" fontId="3" fillId="0" borderId="10" xfId="42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" fontId="4" fillId="0" borderId="10" xfId="42" applyNumberFormat="1" applyFont="1" applyBorder="1" applyAlignment="1">
      <alignment horizontal="right"/>
    </xf>
    <xf numFmtId="1" fontId="3" fillId="0" borderId="10" xfId="42" applyNumberFormat="1" applyFont="1" applyBorder="1" applyAlignment="1">
      <alignment horizontal="right"/>
    </xf>
    <xf numFmtId="166" fontId="4" fillId="0" borderId="10" xfId="0" applyNumberFormat="1" applyFont="1" applyBorder="1" applyAlignment="1">
      <alignment/>
    </xf>
    <xf numFmtId="44" fontId="1" fillId="0" borderId="10" xfId="57" applyFont="1" applyBorder="1" applyAlignment="1">
      <alignment horizontal="left"/>
    </xf>
    <xf numFmtId="165" fontId="0" fillId="0" borderId="10" xfId="57" applyNumberFormat="1" applyFont="1" applyBorder="1" applyAlignment="1">
      <alignment/>
    </xf>
    <xf numFmtId="166" fontId="0" fillId="0" borderId="10" xfId="78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166" fontId="0" fillId="0" borderId="10" xfId="78" applyNumberFormat="1" applyFont="1" applyBorder="1" applyAlignment="1">
      <alignment/>
    </xf>
    <xf numFmtId="41" fontId="4" fillId="0" borderId="10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4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1" fontId="3" fillId="0" borderId="10" xfId="42" applyNumberFormat="1" applyFont="1" applyBorder="1" applyAlignment="1">
      <alignment/>
    </xf>
    <xf numFmtId="164" fontId="3" fillId="34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4" fontId="3" fillId="0" borderId="10" xfId="42" applyNumberFormat="1" applyFont="1" applyFill="1" applyBorder="1" applyAlignment="1">
      <alignment horizontal="center"/>
    </xf>
    <xf numFmtId="164" fontId="1" fillId="0" borderId="1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/>
    </xf>
    <xf numFmtId="165" fontId="1" fillId="0" borderId="10" xfId="57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10" xfId="42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1" fontId="0" fillId="0" borderId="10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Border="1" applyAlignment="1">
      <alignment/>
    </xf>
    <xf numFmtId="41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14" xfId="0" applyFont="1" applyBorder="1" applyAlignment="1">
      <alignment/>
    </xf>
    <xf numFmtId="41" fontId="3" fillId="0" borderId="14" xfId="0" applyNumberFormat="1" applyFont="1" applyBorder="1" applyAlignment="1">
      <alignment horizontal="right"/>
    </xf>
    <xf numFmtId="3" fontId="0" fillId="0" borderId="10" xfId="42" applyNumberFormat="1" applyFont="1" applyBorder="1" applyAlignment="1">
      <alignment/>
    </xf>
    <xf numFmtId="41" fontId="0" fillId="0" borderId="10" xfId="42" applyNumberFormat="1" applyFont="1" applyFill="1" applyBorder="1" applyAlignment="1">
      <alignment/>
    </xf>
    <xf numFmtId="164" fontId="0" fillId="0" borderId="10" xfId="45" applyNumberFormat="1" applyFont="1" applyBorder="1" applyAlignment="1">
      <alignment/>
    </xf>
    <xf numFmtId="164" fontId="0" fillId="0" borderId="10" xfId="45" applyNumberFormat="1" applyFont="1" applyBorder="1" applyAlignment="1">
      <alignment/>
    </xf>
    <xf numFmtId="164" fontId="0" fillId="0" borderId="10" xfId="45" applyNumberFormat="1" applyFont="1" applyBorder="1" applyAlignment="1">
      <alignment horizontal="right"/>
    </xf>
    <xf numFmtId="164" fontId="1" fillId="0" borderId="10" xfId="45" applyNumberFormat="1" applyFont="1" applyBorder="1" applyAlignment="1">
      <alignment/>
    </xf>
    <xf numFmtId="164" fontId="1" fillId="0" borderId="10" xfId="48" applyNumberFormat="1" applyFont="1" applyFill="1" applyBorder="1" applyAlignment="1">
      <alignment horizontal="center"/>
    </xf>
    <xf numFmtId="164" fontId="0" fillId="0" borderId="10" xfId="48" applyNumberFormat="1" applyFont="1" applyFill="1" applyBorder="1" applyAlignment="1">
      <alignment horizontal="center"/>
    </xf>
    <xf numFmtId="164" fontId="0" fillId="0" borderId="10" xfId="46" applyNumberFormat="1" applyFont="1" applyBorder="1" applyAlignment="1">
      <alignment/>
    </xf>
    <xf numFmtId="164" fontId="1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/>
    </xf>
    <xf numFmtId="164" fontId="1" fillId="34" borderId="10" xfId="46" applyNumberFormat="1" applyFont="1" applyFill="1" applyBorder="1" applyAlignment="1">
      <alignment horizontal="center"/>
    </xf>
    <xf numFmtId="164" fontId="4" fillId="0" borderId="10" xfId="46" applyNumberFormat="1" applyFont="1" applyBorder="1" applyAlignment="1">
      <alignment horizontal="right" vertical="top" wrapText="1"/>
    </xf>
    <xf numFmtId="164" fontId="0" fillId="0" borderId="10" xfId="46" applyNumberFormat="1" applyFont="1" applyBorder="1" applyAlignment="1">
      <alignment vertical="top" wrapText="1"/>
    </xf>
    <xf numFmtId="164" fontId="3" fillId="0" borderId="10" xfId="46" applyNumberFormat="1" applyFont="1" applyBorder="1" applyAlignment="1">
      <alignment horizontal="right" vertical="top" wrapText="1"/>
    </xf>
    <xf numFmtId="164" fontId="0" fillId="0" borderId="10" xfId="46" applyNumberFormat="1" applyFont="1" applyBorder="1" applyAlignment="1">
      <alignment/>
    </xf>
    <xf numFmtId="3" fontId="0" fillId="0" borderId="10" xfId="46" applyNumberFormat="1" applyFont="1" applyBorder="1" applyAlignment="1">
      <alignment/>
    </xf>
    <xf numFmtId="3" fontId="1" fillId="0" borderId="10" xfId="46" applyNumberFormat="1" applyFont="1" applyBorder="1" applyAlignment="1">
      <alignment/>
    </xf>
    <xf numFmtId="41" fontId="0" fillId="0" borderId="10" xfId="46" applyNumberFormat="1" applyFont="1" applyBorder="1" applyAlignment="1">
      <alignment/>
    </xf>
    <xf numFmtId="164" fontId="0" fillId="0" borderId="10" xfId="46" applyNumberFormat="1" applyFont="1" applyBorder="1" applyAlignment="1">
      <alignment horizontal="right"/>
    </xf>
    <xf numFmtId="3" fontId="0" fillId="0" borderId="10" xfId="0" applyNumberFormat="1" applyFont="1" applyFill="1" applyBorder="1" applyAlignment="1" quotePrefix="1">
      <alignment/>
    </xf>
    <xf numFmtId="164" fontId="0" fillId="0" borderId="10" xfId="46" applyNumberFormat="1" applyFont="1" applyBorder="1" applyAlignment="1">
      <alignment/>
    </xf>
    <xf numFmtId="41" fontId="1" fillId="0" borderId="10" xfId="46" applyNumberFormat="1" applyFont="1" applyBorder="1" applyAlignment="1">
      <alignment/>
    </xf>
    <xf numFmtId="41" fontId="1" fillId="0" borderId="10" xfId="46" applyNumberFormat="1" applyFont="1" applyBorder="1" applyAlignment="1">
      <alignment horizontal="center"/>
    </xf>
    <xf numFmtId="164" fontId="0" fillId="0" borderId="10" xfId="46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37" borderId="10" xfId="57" applyNumberFormat="1" applyFont="1" applyFill="1" applyBorder="1" applyAlignment="1">
      <alignment/>
    </xf>
    <xf numFmtId="165" fontId="0" fillId="37" borderId="10" xfId="59" applyNumberFormat="1" applyFont="1" applyFill="1" applyBorder="1" applyAlignment="1">
      <alignment/>
    </xf>
    <xf numFmtId="165" fontId="0" fillId="0" borderId="10" xfId="59" applyNumberFormat="1" applyFont="1" applyBorder="1" applyAlignment="1">
      <alignment/>
    </xf>
    <xf numFmtId="165" fontId="1" fillId="0" borderId="10" xfId="59" applyNumberFormat="1" applyFont="1" applyBorder="1" applyAlignment="1">
      <alignment/>
    </xf>
    <xf numFmtId="165" fontId="3" fillId="0" borderId="10" xfId="57" applyNumberFormat="1" applyFont="1" applyBorder="1" applyAlignment="1">
      <alignment/>
    </xf>
    <xf numFmtId="165" fontId="3" fillId="0" borderId="10" xfId="59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10" xfId="46" applyNumberFormat="1" applyFont="1" applyBorder="1" applyAlignment="1">
      <alignment horizontal="right"/>
    </xf>
    <xf numFmtId="0" fontId="1" fillId="34" borderId="17" xfId="0" applyFont="1" applyFill="1" applyBorder="1" applyAlignment="1">
      <alignment horizontal="center"/>
    </xf>
    <xf numFmtId="164" fontId="1" fillId="34" borderId="17" xfId="42" applyNumberFormat="1" applyFont="1" applyFill="1" applyBorder="1" applyAlignment="1">
      <alignment horizontal="center"/>
    </xf>
    <xf numFmtId="9" fontId="0" fillId="0" borderId="0" xfId="78" applyFont="1" applyBorder="1" applyAlignment="1">
      <alignment/>
    </xf>
    <xf numFmtId="9" fontId="1" fillId="0" borderId="0" xfId="78" applyFont="1" applyBorder="1" applyAlignment="1">
      <alignment/>
    </xf>
    <xf numFmtId="166" fontId="0" fillId="0" borderId="0" xfId="78" applyNumberFormat="1" applyFont="1" applyBorder="1" applyAlignment="1">
      <alignment/>
    </xf>
    <xf numFmtId="166" fontId="1" fillId="0" borderId="0" xfId="78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57" applyNumberFormat="1" applyFont="1" applyBorder="1" applyAlignment="1">
      <alignment/>
    </xf>
    <xf numFmtId="166" fontId="0" fillId="0" borderId="18" xfId="78" applyNumberFormat="1" applyFont="1" applyFill="1" applyBorder="1" applyAlignment="1">
      <alignment/>
    </xf>
    <xf numFmtId="165" fontId="1" fillId="0" borderId="0" xfId="57" applyNumberFormat="1" applyFont="1" applyBorder="1" applyAlignment="1">
      <alignment/>
    </xf>
    <xf numFmtId="166" fontId="1" fillId="0" borderId="18" xfId="78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5" fontId="1" fillId="37" borderId="10" xfId="57" applyNumberFormat="1" applyFont="1" applyFill="1" applyBorder="1" applyAlignment="1">
      <alignment/>
    </xf>
    <xf numFmtId="164" fontId="4" fillId="0" borderId="19" xfId="42" applyNumberFormat="1" applyFont="1" applyBorder="1" applyAlignment="1">
      <alignment/>
    </xf>
    <xf numFmtId="166" fontId="0" fillId="37" borderId="10" xfId="78" applyNumberFormat="1" applyFont="1" applyFill="1" applyBorder="1" applyAlignment="1">
      <alignment/>
    </xf>
    <xf numFmtId="166" fontId="1" fillId="37" borderId="10" xfId="78" applyNumberFormat="1" applyFont="1" applyFill="1" applyBorder="1" applyAlignment="1">
      <alignment/>
    </xf>
    <xf numFmtId="164" fontId="4" fillId="0" borderId="14" xfId="42" applyNumberFormat="1" applyFont="1" applyBorder="1" applyAlignment="1">
      <alignment/>
    </xf>
    <xf numFmtId="164" fontId="0" fillId="0" borderId="16" xfId="42" applyNumberFormat="1" applyFont="1" applyBorder="1" applyAlignment="1">
      <alignment wrapText="1"/>
    </xf>
    <xf numFmtId="164" fontId="0" fillId="0" borderId="15" xfId="42" applyNumberFormat="1" applyFont="1" applyBorder="1" applyAlignment="1">
      <alignment wrapText="1"/>
    </xf>
    <xf numFmtId="164" fontId="3" fillId="0" borderId="14" xfId="42" applyNumberFormat="1" applyFont="1" applyBorder="1" applyAlignment="1">
      <alignment/>
    </xf>
    <xf numFmtId="164" fontId="3" fillId="0" borderId="14" xfId="42" applyNumberFormat="1" applyFont="1" applyBorder="1" applyAlignment="1">
      <alignment horizontal="right"/>
    </xf>
    <xf numFmtId="165" fontId="0" fillId="0" borderId="0" xfId="57" applyNumberFormat="1" applyFont="1" applyFill="1" applyBorder="1" applyAlignment="1">
      <alignment/>
    </xf>
    <xf numFmtId="166" fontId="0" fillId="0" borderId="0" xfId="78" applyNumberFormat="1" applyFont="1" applyFill="1" applyBorder="1" applyAlignment="1">
      <alignment/>
    </xf>
    <xf numFmtId="166" fontId="1" fillId="0" borderId="0" xfId="78" applyNumberFormat="1" applyFont="1" applyFill="1" applyBorder="1" applyAlignment="1">
      <alignment/>
    </xf>
    <xf numFmtId="165" fontId="1" fillId="0" borderId="0" xfId="57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3" fontId="0" fillId="0" borderId="10" xfId="46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61" applyNumberFormat="1" applyFont="1" applyBorder="1" applyAlignment="1">
      <alignment/>
    </xf>
    <xf numFmtId="165" fontId="1" fillId="0" borderId="10" xfId="61" applyNumberFormat="1" applyFont="1" applyBorder="1" applyAlignment="1">
      <alignment/>
    </xf>
    <xf numFmtId="164" fontId="0" fillId="0" borderId="10" xfId="47" applyNumberFormat="1" applyFont="1" applyBorder="1" applyAlignment="1">
      <alignment/>
    </xf>
    <xf numFmtId="164" fontId="1" fillId="0" borderId="10" xfId="47" applyNumberFormat="1" applyFont="1" applyBorder="1" applyAlignment="1">
      <alignment/>
    </xf>
    <xf numFmtId="164" fontId="1" fillId="34" borderId="10" xfId="47" applyNumberFormat="1" applyFont="1" applyFill="1" applyBorder="1" applyAlignment="1">
      <alignment horizontal="center"/>
    </xf>
    <xf numFmtId="164" fontId="4" fillId="0" borderId="10" xfId="47" applyNumberFormat="1" applyFont="1" applyBorder="1" applyAlignment="1">
      <alignment horizontal="right" vertical="top" wrapText="1"/>
    </xf>
    <xf numFmtId="164" fontId="0" fillId="0" borderId="10" xfId="47" applyNumberFormat="1" applyFont="1" applyBorder="1" applyAlignment="1">
      <alignment vertical="top" wrapText="1"/>
    </xf>
    <xf numFmtId="164" fontId="3" fillId="0" borderId="10" xfId="47" applyNumberFormat="1" applyFont="1" applyBorder="1" applyAlignment="1">
      <alignment horizontal="right" vertical="top" wrapText="1"/>
    </xf>
    <xf numFmtId="165" fontId="0" fillId="37" borderId="10" xfId="60" applyNumberFormat="1" applyFont="1" applyFill="1" applyBorder="1" applyAlignment="1">
      <alignment/>
    </xf>
    <xf numFmtId="165" fontId="0" fillId="0" borderId="10" xfId="60" applyNumberFormat="1" applyFont="1" applyBorder="1" applyAlignment="1">
      <alignment/>
    </xf>
    <xf numFmtId="165" fontId="1" fillId="0" borderId="10" xfId="60" applyNumberFormat="1" applyFont="1" applyBorder="1" applyAlignment="1">
      <alignment/>
    </xf>
    <xf numFmtId="165" fontId="3" fillId="0" borderId="10" xfId="60" applyNumberFormat="1" applyFont="1" applyBorder="1" applyAlignment="1">
      <alignment/>
    </xf>
    <xf numFmtId="166" fontId="0" fillId="0" borderId="0" xfId="88" applyNumberFormat="1" applyFont="1" applyBorder="1" applyAlignment="1">
      <alignment/>
    </xf>
    <xf numFmtId="166" fontId="1" fillId="0" borderId="0" xfId="88" applyNumberFormat="1" applyFont="1" applyBorder="1" applyAlignment="1">
      <alignment/>
    </xf>
    <xf numFmtId="3" fontId="0" fillId="0" borderId="0" xfId="0" applyNumberFormat="1" applyAlignment="1">
      <alignment/>
    </xf>
    <xf numFmtId="164" fontId="1" fillId="34" borderId="10" xfId="45" applyNumberFormat="1" applyFont="1" applyFill="1" applyBorder="1" applyAlignment="1">
      <alignment horizontal="center"/>
    </xf>
    <xf numFmtId="164" fontId="0" fillId="37" borderId="10" xfId="45" applyNumberFormat="1" applyFont="1" applyFill="1" applyBorder="1" applyAlignment="1">
      <alignment/>
    </xf>
    <xf numFmtId="164" fontId="1" fillId="37" borderId="10" xfId="45" applyNumberFormat="1" applyFont="1" applyFill="1" applyBorder="1" applyAlignment="1">
      <alignment horizontal="center"/>
    </xf>
    <xf numFmtId="164" fontId="0" fillId="37" borderId="10" xfId="45" applyNumberFormat="1" applyFont="1" applyFill="1" applyBorder="1" applyAlignment="1">
      <alignment horizontal="center"/>
    </xf>
    <xf numFmtId="41" fontId="1" fillId="0" borderId="10" xfId="47" applyNumberFormat="1" applyFont="1" applyBorder="1" applyAlignment="1">
      <alignment horizontal="center"/>
    </xf>
    <xf numFmtId="164" fontId="3" fillId="0" borderId="14" xfId="45" applyNumberFormat="1" applyFont="1" applyBorder="1" applyAlignment="1">
      <alignment/>
    </xf>
    <xf numFmtId="164" fontId="3" fillId="0" borderId="14" xfId="45" applyNumberFormat="1" applyFont="1" applyBorder="1" applyAlignment="1">
      <alignment horizontal="right"/>
    </xf>
    <xf numFmtId="164" fontId="0" fillId="0" borderId="0" xfId="42" applyNumberFormat="1" applyFont="1" applyAlignment="1">
      <alignment/>
    </xf>
    <xf numFmtId="164" fontId="0" fillId="0" borderId="10" xfId="42" applyNumberFormat="1" applyFont="1" applyFill="1" applyBorder="1" applyAlignment="1">
      <alignment/>
    </xf>
    <xf numFmtId="164" fontId="44" fillId="0" borderId="10" xfId="45" applyNumberFormat="1" applyFont="1" applyBorder="1" applyAlignment="1">
      <alignment/>
    </xf>
    <xf numFmtId="164" fontId="0" fillId="0" borderId="10" xfId="73" applyNumberFormat="1" applyFont="1" applyBorder="1">
      <alignment/>
      <protection/>
    </xf>
    <xf numFmtId="164" fontId="1" fillId="0" borderId="10" xfId="73" applyNumberFormat="1" applyFont="1" applyBorder="1">
      <alignment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2 2 2" xfId="47"/>
    <cellStyle name="Comma 3" xfId="48"/>
    <cellStyle name="Comma 3 2" xfId="49"/>
    <cellStyle name="Comma 3 2 2" xfId="50"/>
    <cellStyle name="Comma 3 3" xfId="51"/>
    <cellStyle name="Comma 4" xfId="52"/>
    <cellStyle name="Comma 4 2" xfId="53"/>
    <cellStyle name="Comma 5" xfId="54"/>
    <cellStyle name="Comma 6" xfId="55"/>
    <cellStyle name="Comma 7" xfId="56"/>
    <cellStyle name="Currency" xfId="57"/>
    <cellStyle name="Currency [0]" xfId="58"/>
    <cellStyle name="Currency 2" xfId="59"/>
    <cellStyle name="Currency 2 2" xfId="60"/>
    <cellStyle name="Currency 3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te" xfId="76"/>
    <cellStyle name="Output" xfId="77"/>
    <cellStyle name="Percent" xfId="78"/>
    <cellStyle name="Percent 2" xfId="79"/>
    <cellStyle name="Percent 2 2" xfId="80"/>
    <cellStyle name="Percent 2 2 2" xfId="81"/>
    <cellStyle name="Percent 3" xfId="82"/>
    <cellStyle name="Percent 3 2" xfId="83"/>
    <cellStyle name="Percent 3 2 2" xfId="84"/>
    <cellStyle name="Percent 3 3" xfId="85"/>
    <cellStyle name="Percent 4" xfId="86"/>
    <cellStyle name="Percent 4 2" xfId="87"/>
    <cellStyle name="Percent 5" xfId="88"/>
    <cellStyle name="Title" xfId="89"/>
    <cellStyle name="Total" xfId="90"/>
    <cellStyle name="Warning Tex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017"/>
  <sheetViews>
    <sheetView tabSelected="1" zoomScalePageLayoutView="0" workbookViewId="0" topLeftCell="A517">
      <selection activeCell="AL536" sqref="AL536"/>
    </sheetView>
  </sheetViews>
  <sheetFormatPr defaultColWidth="9.140625" defaultRowHeight="12" customHeight="1"/>
  <cols>
    <col min="1" max="1" width="7.7109375" style="25" bestFit="1" customWidth="1"/>
    <col min="2" max="2" width="47.00390625" style="26" customWidth="1"/>
    <col min="3" max="3" width="11.28125" style="27" hidden="1" customWidth="1"/>
    <col min="4" max="4" width="10.28125" style="28" hidden="1" customWidth="1"/>
    <col min="5" max="5" width="11.28125" style="27" hidden="1" customWidth="1"/>
    <col min="6" max="6" width="10.28125" style="27" hidden="1" customWidth="1"/>
    <col min="7" max="7" width="11.28125" style="27" hidden="1" customWidth="1"/>
    <col min="8" max="8" width="10.28125" style="27" hidden="1" customWidth="1"/>
    <col min="9" max="9" width="11.28125" style="27" hidden="1" customWidth="1"/>
    <col min="10" max="10" width="10.28125" style="27" hidden="1" customWidth="1"/>
    <col min="11" max="11" width="11.28125" style="27" hidden="1" customWidth="1"/>
    <col min="12" max="12" width="10.28125" style="27" hidden="1" customWidth="1"/>
    <col min="13" max="13" width="11.28125" style="27" hidden="1" customWidth="1"/>
    <col min="14" max="14" width="10.28125" style="27" hidden="1" customWidth="1"/>
    <col min="15" max="15" width="11.28125" style="27" hidden="1" customWidth="1"/>
    <col min="16" max="16" width="10.28125" style="27" hidden="1" customWidth="1"/>
    <col min="17" max="17" width="11.28125" style="27" hidden="1" customWidth="1"/>
    <col min="18" max="18" width="10.28125" style="27" hidden="1" customWidth="1"/>
    <col min="19" max="19" width="13.421875" style="27" hidden="1" customWidth="1"/>
    <col min="20" max="20" width="10.28125" style="27" hidden="1" customWidth="1"/>
    <col min="21" max="21" width="11.28125" style="27" hidden="1" customWidth="1"/>
    <col min="22" max="22" width="10.28125" style="27" hidden="1" customWidth="1"/>
    <col min="23" max="32" width="12.28125" style="27" hidden="1" customWidth="1"/>
    <col min="33" max="33" width="13.421875" style="27" bestFit="1" customWidth="1"/>
    <col min="34" max="36" width="12.28125" style="27" bestFit="1" customWidth="1"/>
    <col min="37" max="37" width="14.8515625" style="7" bestFit="1" customWidth="1"/>
    <col min="38" max="38" width="14.28125" style="7" bestFit="1" customWidth="1"/>
    <col min="39" max="16384" width="9.140625" style="7" customWidth="1"/>
  </cols>
  <sheetData>
    <row r="1" spans="1:59" s="8" customFormat="1" ht="12" customHeight="1">
      <c r="A1" s="1"/>
      <c r="B1" s="2" t="s">
        <v>0</v>
      </c>
      <c r="C1" s="3" t="s">
        <v>1</v>
      </c>
      <c r="D1" s="4"/>
      <c r="E1" s="3" t="s">
        <v>1</v>
      </c>
      <c r="F1" s="5"/>
      <c r="G1" s="3" t="s">
        <v>1</v>
      </c>
      <c r="H1" s="5"/>
      <c r="I1" s="3" t="s">
        <v>1</v>
      </c>
      <c r="J1" s="3"/>
      <c r="K1" s="3" t="s">
        <v>1</v>
      </c>
      <c r="L1" s="3"/>
      <c r="M1" s="3" t="s">
        <v>1</v>
      </c>
      <c r="N1" s="3"/>
      <c r="O1" s="3" t="s">
        <v>1</v>
      </c>
      <c r="P1" s="3"/>
      <c r="Q1" s="3" t="s">
        <v>1</v>
      </c>
      <c r="R1" s="3"/>
      <c r="S1" s="3" t="s">
        <v>1</v>
      </c>
      <c r="T1" s="3"/>
      <c r="U1" s="3" t="s">
        <v>1</v>
      </c>
      <c r="V1" s="3"/>
      <c r="W1" s="3" t="s">
        <v>1</v>
      </c>
      <c r="X1" s="3" t="s">
        <v>2</v>
      </c>
      <c r="Y1" s="3" t="s">
        <v>1</v>
      </c>
      <c r="Z1" s="3" t="s">
        <v>2</v>
      </c>
      <c r="AA1" s="3" t="s">
        <v>1</v>
      </c>
      <c r="AB1" s="3" t="s">
        <v>2</v>
      </c>
      <c r="AC1" s="3" t="s">
        <v>1</v>
      </c>
      <c r="AD1" s="3" t="s">
        <v>2</v>
      </c>
      <c r="AE1" s="3" t="s">
        <v>1</v>
      </c>
      <c r="AF1" s="3" t="s">
        <v>2</v>
      </c>
      <c r="AG1" s="3" t="s">
        <v>1</v>
      </c>
      <c r="AH1" s="3" t="s">
        <v>2</v>
      </c>
      <c r="AI1" s="3" t="s">
        <v>3</v>
      </c>
      <c r="AJ1" s="3" t="s">
        <v>2</v>
      </c>
      <c r="AK1" s="197" t="s">
        <v>461</v>
      </c>
      <c r="AL1" s="197" t="s">
        <v>462</v>
      </c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38" ht="12" customHeight="1">
      <c r="A2" s="1"/>
      <c r="B2" s="1"/>
      <c r="C2" s="1" t="s">
        <v>4</v>
      </c>
      <c r="D2" s="4"/>
      <c r="E2" s="1" t="s">
        <v>5</v>
      </c>
      <c r="F2" s="5"/>
      <c r="G2" s="1" t="s">
        <v>6</v>
      </c>
      <c r="H2" s="5"/>
      <c r="I2" s="1" t="s">
        <v>7</v>
      </c>
      <c r="J2" s="1"/>
      <c r="K2" s="1" t="s">
        <v>8</v>
      </c>
      <c r="L2" s="1"/>
      <c r="M2" s="3" t="s">
        <v>9</v>
      </c>
      <c r="N2" s="1"/>
      <c r="O2" s="3" t="s">
        <v>10</v>
      </c>
      <c r="P2" s="1"/>
      <c r="Q2" s="3" t="s">
        <v>11</v>
      </c>
      <c r="R2" s="3"/>
      <c r="S2" s="3" t="s">
        <v>12</v>
      </c>
      <c r="T2" s="3"/>
      <c r="U2" s="3" t="s">
        <v>13</v>
      </c>
      <c r="V2" s="3"/>
      <c r="W2" s="6" t="s">
        <v>14</v>
      </c>
      <c r="X2" s="6" t="s">
        <v>15</v>
      </c>
      <c r="Y2" s="6" t="s">
        <v>15</v>
      </c>
      <c r="Z2" s="6" t="s">
        <v>16</v>
      </c>
      <c r="AA2" s="6" t="s">
        <v>16</v>
      </c>
      <c r="AB2" s="6" t="s">
        <v>17</v>
      </c>
      <c r="AC2" s="6" t="s">
        <v>17</v>
      </c>
      <c r="AD2" s="6" t="s">
        <v>427</v>
      </c>
      <c r="AE2" s="6" t="s">
        <v>427</v>
      </c>
      <c r="AF2" s="6" t="s">
        <v>439</v>
      </c>
      <c r="AG2" s="6" t="s">
        <v>439</v>
      </c>
      <c r="AH2" s="6" t="s">
        <v>452</v>
      </c>
      <c r="AI2" s="6" t="s">
        <v>452</v>
      </c>
      <c r="AJ2" s="6" t="s">
        <v>464</v>
      </c>
      <c r="AK2" s="198" t="s">
        <v>463</v>
      </c>
      <c r="AL2" s="198" t="s">
        <v>463</v>
      </c>
    </row>
    <row r="3" spans="1:38" ht="12" customHeight="1">
      <c r="A3" s="9">
        <v>307</v>
      </c>
      <c r="B3" s="10" t="s">
        <v>18</v>
      </c>
      <c r="C3" s="11">
        <v>31912</v>
      </c>
      <c r="D3" s="12"/>
      <c r="E3" s="11">
        <v>27916</v>
      </c>
      <c r="F3" s="13"/>
      <c r="G3" s="11">
        <v>24448</v>
      </c>
      <c r="H3" s="13"/>
      <c r="I3" s="14">
        <v>23297</v>
      </c>
      <c r="J3" s="15"/>
      <c r="K3" s="15">
        <v>18357</v>
      </c>
      <c r="L3" s="11"/>
      <c r="M3" s="15">
        <v>19435</v>
      </c>
      <c r="N3" s="11"/>
      <c r="O3" s="15">
        <v>21007</v>
      </c>
      <c r="P3" s="14"/>
      <c r="Q3" s="14">
        <v>26874</v>
      </c>
      <c r="R3" s="15"/>
      <c r="S3" s="15">
        <v>42067</v>
      </c>
      <c r="T3" s="14"/>
      <c r="U3" s="14">
        <v>38560</v>
      </c>
      <c r="V3" s="14"/>
      <c r="W3" s="14">
        <v>57230</v>
      </c>
      <c r="X3" s="14">
        <v>47000</v>
      </c>
      <c r="Y3" s="14">
        <v>29562</v>
      </c>
      <c r="Z3" s="14">
        <v>35000</v>
      </c>
      <c r="AA3" s="14">
        <v>26587</v>
      </c>
      <c r="AB3" s="14">
        <v>40000</v>
      </c>
      <c r="AC3" s="14">
        <v>34178</v>
      </c>
      <c r="AD3" s="14">
        <v>27000</v>
      </c>
      <c r="AE3" s="14">
        <v>33843</v>
      </c>
      <c r="AF3" s="14">
        <v>27000</v>
      </c>
      <c r="AG3" s="14">
        <v>32838</v>
      </c>
      <c r="AH3" s="14">
        <v>28000</v>
      </c>
      <c r="AI3" s="14">
        <v>28000</v>
      </c>
      <c r="AJ3" s="14">
        <v>29000</v>
      </c>
      <c r="AK3" s="142">
        <f>SUM(AJ3-AH3)</f>
        <v>1000</v>
      </c>
      <c r="AL3" s="201">
        <f>SUM(AK3/AH3)</f>
        <v>0.03571428571428571</v>
      </c>
    </row>
    <row r="4" spans="1:38" ht="12" customHeight="1">
      <c r="A4" s="9">
        <v>318</v>
      </c>
      <c r="B4" s="10" t="s">
        <v>19</v>
      </c>
      <c r="C4" s="11">
        <v>1515980</v>
      </c>
      <c r="D4" s="12"/>
      <c r="E4" s="11">
        <v>1505964</v>
      </c>
      <c r="F4" s="13"/>
      <c r="G4" s="11">
        <v>1606533</v>
      </c>
      <c r="H4" s="13"/>
      <c r="I4" s="14">
        <v>1637398</v>
      </c>
      <c r="J4" s="15"/>
      <c r="K4" s="15">
        <v>1713906</v>
      </c>
      <c r="L4" s="11"/>
      <c r="M4" s="15">
        <v>1738290</v>
      </c>
      <c r="N4" s="11"/>
      <c r="O4" s="15">
        <v>1802246</v>
      </c>
      <c r="P4" s="14"/>
      <c r="Q4" s="14">
        <v>1767060</v>
      </c>
      <c r="R4" s="15"/>
      <c r="S4" s="15">
        <v>1726170</v>
      </c>
      <c r="T4" s="14"/>
      <c r="U4" s="14">
        <v>1654447</v>
      </c>
      <c r="V4" s="14"/>
      <c r="W4" s="14">
        <v>1629715</v>
      </c>
      <c r="X4" s="14">
        <v>1537600</v>
      </c>
      <c r="Y4" s="14">
        <v>1637278</v>
      </c>
      <c r="Z4" s="14">
        <v>1575000</v>
      </c>
      <c r="AA4" s="14">
        <v>1671638</v>
      </c>
      <c r="AB4" s="14">
        <v>1630800</v>
      </c>
      <c r="AC4" s="14">
        <v>1733151</v>
      </c>
      <c r="AD4" s="14">
        <v>1700000</v>
      </c>
      <c r="AE4" s="14">
        <v>1799956</v>
      </c>
      <c r="AF4" s="14">
        <v>1800000</v>
      </c>
      <c r="AG4" s="14">
        <v>1946294</v>
      </c>
      <c r="AH4" s="14">
        <v>1900000</v>
      </c>
      <c r="AI4" s="14">
        <v>2000000</v>
      </c>
      <c r="AJ4" s="14">
        <v>2020000</v>
      </c>
      <c r="AK4" s="142">
        <f aca="true" t="shared" si="0" ref="AK4:AK34">SUM(AJ4-AH4)</f>
        <v>120000</v>
      </c>
      <c r="AL4" s="201">
        <f aca="true" t="shared" si="1" ref="AL4:AL34">SUM(AK4/AH4)</f>
        <v>0.06315789473684211</v>
      </c>
    </row>
    <row r="5" spans="1:38" ht="12" customHeight="1">
      <c r="A5" s="9">
        <v>320</v>
      </c>
      <c r="B5" s="10" t="s">
        <v>20</v>
      </c>
      <c r="C5" s="11">
        <v>27849</v>
      </c>
      <c r="D5" s="12"/>
      <c r="E5" s="11">
        <v>27425</v>
      </c>
      <c r="F5" s="13"/>
      <c r="G5" s="11">
        <v>26541</v>
      </c>
      <c r="H5" s="13"/>
      <c r="I5" s="14">
        <v>26912</v>
      </c>
      <c r="J5" s="15"/>
      <c r="K5" s="15">
        <v>27289</v>
      </c>
      <c r="L5" s="11"/>
      <c r="M5" s="15">
        <v>26650</v>
      </c>
      <c r="N5" s="11"/>
      <c r="O5" s="15">
        <v>28464</v>
      </c>
      <c r="P5" s="14"/>
      <c r="Q5" s="14">
        <v>26142</v>
      </c>
      <c r="R5" s="15"/>
      <c r="S5" s="15">
        <v>25319</v>
      </c>
      <c r="T5" s="14"/>
      <c r="U5" s="14">
        <v>24914</v>
      </c>
      <c r="V5" s="14"/>
      <c r="W5" s="14">
        <v>25063</v>
      </c>
      <c r="X5" s="14">
        <v>25000</v>
      </c>
      <c r="Y5" s="14">
        <v>24757</v>
      </c>
      <c r="Z5" s="14">
        <v>24000</v>
      </c>
      <c r="AA5" s="14">
        <v>24581</v>
      </c>
      <c r="AB5" s="14">
        <v>24000</v>
      </c>
      <c r="AC5" s="14">
        <v>24946</v>
      </c>
      <c r="AD5" s="14">
        <v>24000</v>
      </c>
      <c r="AE5" s="14">
        <v>24553</v>
      </c>
      <c r="AF5" s="14">
        <v>24000</v>
      </c>
      <c r="AG5" s="14">
        <v>24845</v>
      </c>
      <c r="AH5" s="14">
        <v>24000</v>
      </c>
      <c r="AI5" s="14">
        <v>24000</v>
      </c>
      <c r="AJ5" s="14">
        <v>24500</v>
      </c>
      <c r="AK5" s="142">
        <f t="shared" si="0"/>
        <v>500</v>
      </c>
      <c r="AL5" s="201">
        <f t="shared" si="1"/>
        <v>0.020833333333333332</v>
      </c>
    </row>
    <row r="6" spans="1:38" ht="12" customHeight="1">
      <c r="A6" s="9">
        <v>321</v>
      </c>
      <c r="B6" s="10" t="s">
        <v>21</v>
      </c>
      <c r="C6" s="11">
        <v>11985</v>
      </c>
      <c r="D6" s="12"/>
      <c r="E6" s="11">
        <v>11960</v>
      </c>
      <c r="F6" s="13"/>
      <c r="G6" s="11">
        <v>13143</v>
      </c>
      <c r="H6" s="13"/>
      <c r="I6" s="14">
        <v>12409</v>
      </c>
      <c r="J6" s="15"/>
      <c r="K6" s="15">
        <v>11669</v>
      </c>
      <c r="L6" s="11"/>
      <c r="M6" s="15">
        <v>15202</v>
      </c>
      <c r="N6" s="11"/>
      <c r="O6" s="15">
        <v>13275</v>
      </c>
      <c r="P6" s="14"/>
      <c r="Q6" s="14">
        <v>14135</v>
      </c>
      <c r="R6" s="15"/>
      <c r="S6" s="15">
        <v>12877</v>
      </c>
      <c r="T6" s="14"/>
      <c r="U6" s="14">
        <v>14936</v>
      </c>
      <c r="V6" s="14"/>
      <c r="W6" s="14">
        <v>12850</v>
      </c>
      <c r="X6" s="14">
        <v>12000</v>
      </c>
      <c r="Y6" s="14">
        <v>13347</v>
      </c>
      <c r="Z6" s="14">
        <v>12000</v>
      </c>
      <c r="AA6" s="14">
        <v>14798</v>
      </c>
      <c r="AB6" s="14">
        <v>12000</v>
      </c>
      <c r="AC6" s="14">
        <v>15689</v>
      </c>
      <c r="AD6" s="14">
        <v>13000</v>
      </c>
      <c r="AE6" s="14">
        <v>15609</v>
      </c>
      <c r="AF6" s="14">
        <v>14000</v>
      </c>
      <c r="AG6" s="14">
        <v>15019</v>
      </c>
      <c r="AH6" s="14">
        <v>15000</v>
      </c>
      <c r="AI6" s="14">
        <v>15000</v>
      </c>
      <c r="AJ6" s="14">
        <v>15000</v>
      </c>
      <c r="AK6" s="142">
        <f t="shared" si="0"/>
        <v>0</v>
      </c>
      <c r="AL6" s="201">
        <f t="shared" si="1"/>
        <v>0</v>
      </c>
    </row>
    <row r="7" spans="1:38" ht="12" customHeight="1">
      <c r="A7" s="9">
        <v>324</v>
      </c>
      <c r="B7" s="10" t="s">
        <v>22</v>
      </c>
      <c r="C7" s="11">
        <v>7221</v>
      </c>
      <c r="D7" s="12"/>
      <c r="E7" s="11">
        <v>12896</v>
      </c>
      <c r="F7" s="13"/>
      <c r="G7" s="11">
        <v>7895</v>
      </c>
      <c r="H7" s="13"/>
      <c r="I7" s="14">
        <v>13445</v>
      </c>
      <c r="J7" s="15"/>
      <c r="K7" s="15">
        <v>10541</v>
      </c>
      <c r="L7" s="11"/>
      <c r="M7" s="15">
        <v>10301</v>
      </c>
      <c r="N7" s="11"/>
      <c r="O7" s="15">
        <v>9315</v>
      </c>
      <c r="P7" s="14"/>
      <c r="Q7" s="14">
        <v>8940</v>
      </c>
      <c r="R7" s="15"/>
      <c r="S7" s="15">
        <v>8453</v>
      </c>
      <c r="T7" s="14"/>
      <c r="U7" s="14">
        <v>6860</v>
      </c>
      <c r="V7" s="14"/>
      <c r="W7" s="14">
        <v>5829</v>
      </c>
      <c r="X7" s="14">
        <v>7000</v>
      </c>
      <c r="Y7" s="14">
        <v>7394</v>
      </c>
      <c r="Z7" s="14">
        <v>5000</v>
      </c>
      <c r="AA7" s="14">
        <v>10371</v>
      </c>
      <c r="AB7" s="14">
        <v>5000</v>
      </c>
      <c r="AC7" s="14">
        <v>8120</v>
      </c>
      <c r="AD7" s="14">
        <v>7000</v>
      </c>
      <c r="AE7" s="14">
        <v>6711</v>
      </c>
      <c r="AF7" s="14">
        <v>7000</v>
      </c>
      <c r="AG7" s="14">
        <v>5398</v>
      </c>
      <c r="AH7" s="14">
        <v>7000</v>
      </c>
      <c r="AI7" s="14">
        <v>7000</v>
      </c>
      <c r="AJ7" s="14">
        <v>6000</v>
      </c>
      <c r="AK7" s="142">
        <f t="shared" si="0"/>
        <v>-1000</v>
      </c>
      <c r="AL7" s="201">
        <f t="shared" si="1"/>
        <v>-0.14285714285714285</v>
      </c>
    </row>
    <row r="8" spans="1:38" ht="12" customHeight="1">
      <c r="A8" s="9">
        <v>325</v>
      </c>
      <c r="B8" s="10" t="s">
        <v>23</v>
      </c>
      <c r="C8" s="11">
        <v>3394</v>
      </c>
      <c r="D8" s="12"/>
      <c r="E8" s="11">
        <v>3251</v>
      </c>
      <c r="F8" s="13"/>
      <c r="G8" s="11">
        <v>3947</v>
      </c>
      <c r="H8" s="13"/>
      <c r="I8" s="14">
        <v>6014</v>
      </c>
      <c r="J8" s="15"/>
      <c r="K8" s="15">
        <v>7170</v>
      </c>
      <c r="L8" s="11"/>
      <c r="M8" s="15">
        <v>8406</v>
      </c>
      <c r="N8" s="11"/>
      <c r="O8" s="15">
        <v>8754</v>
      </c>
      <c r="P8" s="14"/>
      <c r="Q8" s="14">
        <v>8572</v>
      </c>
      <c r="R8" s="15"/>
      <c r="S8" s="15">
        <v>7602</v>
      </c>
      <c r="T8" s="14"/>
      <c r="U8" s="14">
        <v>8449</v>
      </c>
      <c r="V8" s="14"/>
      <c r="W8" s="14">
        <v>8625</v>
      </c>
      <c r="X8" s="14">
        <v>8500</v>
      </c>
      <c r="Y8" s="14">
        <v>7910</v>
      </c>
      <c r="Z8" s="14">
        <v>6500</v>
      </c>
      <c r="AA8" s="14">
        <v>8501</v>
      </c>
      <c r="AB8" s="14">
        <v>6500</v>
      </c>
      <c r="AC8" s="14">
        <v>6573</v>
      </c>
      <c r="AD8" s="14">
        <v>7000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2">
        <f t="shared" si="0"/>
        <v>0</v>
      </c>
      <c r="AL8" s="201"/>
    </row>
    <row r="9" spans="1:38" ht="12" customHeight="1">
      <c r="A9" s="9">
        <v>326</v>
      </c>
      <c r="B9" s="10" t="s">
        <v>24</v>
      </c>
      <c r="C9" s="11">
        <v>82354</v>
      </c>
      <c r="D9" s="12"/>
      <c r="E9" s="11">
        <v>51009</v>
      </c>
      <c r="F9" s="13"/>
      <c r="G9" s="11">
        <v>96159</v>
      </c>
      <c r="H9" s="13"/>
      <c r="I9" s="14">
        <v>28027</v>
      </c>
      <c r="J9" s="15"/>
      <c r="K9" s="15">
        <v>40991</v>
      </c>
      <c r="L9" s="11"/>
      <c r="M9" s="15">
        <v>30502</v>
      </c>
      <c r="N9" s="11"/>
      <c r="O9" s="15">
        <v>30860</v>
      </c>
      <c r="P9" s="14"/>
      <c r="Q9" s="14">
        <v>34595</v>
      </c>
      <c r="R9" s="15"/>
      <c r="S9" s="15">
        <v>31075</v>
      </c>
      <c r="T9" s="14"/>
      <c r="U9" s="14">
        <v>30005</v>
      </c>
      <c r="V9" s="14"/>
      <c r="W9" s="14">
        <v>88070</v>
      </c>
      <c r="X9" s="14">
        <v>44000</v>
      </c>
      <c r="Y9" s="14">
        <v>24526</v>
      </c>
      <c r="Z9" s="14">
        <v>44000</v>
      </c>
      <c r="AA9" s="14">
        <v>33352</v>
      </c>
      <c r="AB9" s="14">
        <v>45000</v>
      </c>
      <c r="AC9" s="14">
        <v>39867</v>
      </c>
      <c r="AD9" s="14">
        <v>35000</v>
      </c>
      <c r="AE9" s="14">
        <v>14672</v>
      </c>
      <c r="AF9" s="14">
        <v>40000</v>
      </c>
      <c r="AG9" s="14">
        <v>74505</v>
      </c>
      <c r="AH9" s="14">
        <v>97000</v>
      </c>
      <c r="AI9" s="14">
        <v>97000</v>
      </c>
      <c r="AJ9" s="14">
        <v>96518</v>
      </c>
      <c r="AK9" s="142">
        <f t="shared" si="0"/>
        <v>-482</v>
      </c>
      <c r="AL9" s="201">
        <f t="shared" si="1"/>
        <v>-0.004969072164948454</v>
      </c>
    </row>
    <row r="10" spans="1:38" ht="12" customHeight="1">
      <c r="A10" s="9">
        <v>327</v>
      </c>
      <c r="B10" s="10" t="s">
        <v>25</v>
      </c>
      <c r="C10" s="11">
        <v>234975</v>
      </c>
      <c r="D10" s="12"/>
      <c r="E10" s="11">
        <v>294094</v>
      </c>
      <c r="F10" s="13"/>
      <c r="G10" s="11">
        <v>118378</v>
      </c>
      <c r="H10" s="13"/>
      <c r="I10" s="14">
        <v>61677</v>
      </c>
      <c r="J10" s="15"/>
      <c r="K10" s="15">
        <v>29768</v>
      </c>
      <c r="L10" s="11"/>
      <c r="M10" s="15">
        <v>58447</v>
      </c>
      <c r="N10" s="11"/>
      <c r="O10" s="15">
        <v>194237</v>
      </c>
      <c r="P10" s="14"/>
      <c r="Q10" s="14">
        <v>275717</v>
      </c>
      <c r="R10" s="15"/>
      <c r="S10" s="15">
        <v>215040</v>
      </c>
      <c r="T10" s="14"/>
      <c r="U10" s="14">
        <v>150960</v>
      </c>
      <c r="V10" s="14"/>
      <c r="W10" s="14">
        <v>84341</v>
      </c>
      <c r="X10" s="14">
        <v>81000</v>
      </c>
      <c r="Y10" s="14">
        <v>31381</v>
      </c>
      <c r="Z10" s="14">
        <v>50000</v>
      </c>
      <c r="AA10" s="14">
        <v>50207</v>
      </c>
      <c r="AB10" s="14">
        <v>25000</v>
      </c>
      <c r="AC10" s="14">
        <v>33386</v>
      </c>
      <c r="AD10" s="14">
        <v>45000</v>
      </c>
      <c r="AE10" s="14">
        <v>20158</v>
      </c>
      <c r="AF10" s="14">
        <v>45000</v>
      </c>
      <c r="AG10" s="14">
        <v>25070</v>
      </c>
      <c r="AH10" s="14">
        <v>45000</v>
      </c>
      <c r="AI10" s="14">
        <v>30000</v>
      </c>
      <c r="AJ10" s="14">
        <v>35000</v>
      </c>
      <c r="AK10" s="142">
        <f t="shared" si="0"/>
        <v>-10000</v>
      </c>
      <c r="AL10" s="201">
        <f t="shared" si="1"/>
        <v>-0.2222222222222222</v>
      </c>
    </row>
    <row r="11" spans="1:38" ht="12" customHeight="1">
      <c r="A11" s="9">
        <v>329</v>
      </c>
      <c r="B11" s="10" t="s">
        <v>26</v>
      </c>
      <c r="C11" s="11">
        <v>179</v>
      </c>
      <c r="D11" s="12"/>
      <c r="E11" s="11">
        <v>85580</v>
      </c>
      <c r="F11" s="13"/>
      <c r="G11" s="11">
        <v>160</v>
      </c>
      <c r="H11" s="13"/>
      <c r="I11" s="14">
        <v>0</v>
      </c>
      <c r="J11" s="15"/>
      <c r="K11" s="15">
        <v>19530</v>
      </c>
      <c r="L11" s="11"/>
      <c r="M11" s="15">
        <v>39903</v>
      </c>
      <c r="N11" s="11"/>
      <c r="O11" s="15">
        <v>108032</v>
      </c>
      <c r="P11" s="14"/>
      <c r="Q11" s="14">
        <v>181</v>
      </c>
      <c r="R11" s="15"/>
      <c r="S11" s="15">
        <v>85</v>
      </c>
      <c r="T11" s="14"/>
      <c r="U11" s="14">
        <v>12</v>
      </c>
      <c r="V11" s="14"/>
      <c r="W11" s="14">
        <v>82</v>
      </c>
      <c r="X11" s="14">
        <v>100</v>
      </c>
      <c r="Y11" s="14">
        <v>141</v>
      </c>
      <c r="Z11" s="14">
        <v>100</v>
      </c>
      <c r="AA11" s="14">
        <v>43</v>
      </c>
      <c r="AB11" s="14">
        <v>100</v>
      </c>
      <c r="AC11" s="14">
        <v>47</v>
      </c>
      <c r="AD11" s="14">
        <v>100</v>
      </c>
      <c r="AE11" s="14">
        <v>44</v>
      </c>
      <c r="AF11" s="14">
        <v>100</v>
      </c>
      <c r="AG11" s="14">
        <v>200</v>
      </c>
      <c r="AH11" s="14">
        <v>100</v>
      </c>
      <c r="AI11" s="14">
        <v>100</v>
      </c>
      <c r="AJ11" s="14">
        <v>100</v>
      </c>
      <c r="AK11" s="142">
        <f t="shared" si="0"/>
        <v>0</v>
      </c>
      <c r="AL11" s="201">
        <f t="shared" si="1"/>
        <v>0</v>
      </c>
    </row>
    <row r="12" spans="1:38" ht="12" customHeight="1">
      <c r="A12" s="9">
        <v>331</v>
      </c>
      <c r="B12" s="10" t="s">
        <v>27</v>
      </c>
      <c r="C12" s="11">
        <v>858030</v>
      </c>
      <c r="D12" s="12"/>
      <c r="E12" s="11">
        <v>799739</v>
      </c>
      <c r="F12" s="13"/>
      <c r="G12" s="11">
        <v>702622</v>
      </c>
      <c r="H12" s="13"/>
      <c r="I12" s="14">
        <v>689258</v>
      </c>
      <c r="J12" s="15"/>
      <c r="K12" s="15">
        <v>706460</v>
      </c>
      <c r="L12" s="11"/>
      <c r="M12" s="15">
        <v>724034</v>
      </c>
      <c r="N12" s="11"/>
      <c r="O12" s="15">
        <v>664774</v>
      </c>
      <c r="P12" s="14"/>
      <c r="Q12" s="14">
        <v>702395</v>
      </c>
      <c r="R12" s="15"/>
      <c r="S12" s="15">
        <v>740197</v>
      </c>
      <c r="T12" s="14"/>
      <c r="U12" s="14">
        <v>667238</v>
      </c>
      <c r="V12" s="14"/>
      <c r="W12" s="14">
        <v>599840</v>
      </c>
      <c r="X12" s="14">
        <v>548000</v>
      </c>
      <c r="Y12" s="14">
        <v>610263</v>
      </c>
      <c r="Z12" s="14">
        <v>622000</v>
      </c>
      <c r="AA12" s="14">
        <v>631898</v>
      </c>
      <c r="AB12" s="14">
        <v>640000</v>
      </c>
      <c r="AC12" s="14">
        <v>649052</v>
      </c>
      <c r="AD12" s="14">
        <v>451764</v>
      </c>
      <c r="AE12" s="14">
        <v>457856</v>
      </c>
      <c r="AF12" s="14">
        <v>451764</v>
      </c>
      <c r="AG12" s="14">
        <v>439951</v>
      </c>
      <c r="AH12" s="14">
        <v>416000</v>
      </c>
      <c r="AI12" s="14">
        <v>416600</v>
      </c>
      <c r="AJ12" s="14">
        <v>416600</v>
      </c>
      <c r="AK12" s="142">
        <f t="shared" si="0"/>
        <v>600</v>
      </c>
      <c r="AL12" s="201">
        <f t="shared" si="1"/>
        <v>0.0014423076923076924</v>
      </c>
    </row>
    <row r="13" spans="1:38" ht="12" customHeight="1">
      <c r="A13" s="9">
        <v>332</v>
      </c>
      <c r="B13" s="10" t="s">
        <v>28</v>
      </c>
      <c r="C13" s="11">
        <v>58457</v>
      </c>
      <c r="D13" s="12"/>
      <c r="E13" s="11">
        <v>22269</v>
      </c>
      <c r="F13" s="13"/>
      <c r="G13" s="11">
        <v>98440</v>
      </c>
      <c r="H13" s="13"/>
      <c r="I13" s="14">
        <v>85546</v>
      </c>
      <c r="J13" s="15"/>
      <c r="K13" s="15">
        <v>48181</v>
      </c>
      <c r="L13" s="11"/>
      <c r="M13" s="15">
        <v>24813</v>
      </c>
      <c r="N13" s="11"/>
      <c r="O13" s="15">
        <v>100964</v>
      </c>
      <c r="P13" s="14"/>
      <c r="Q13" s="14">
        <v>31683</v>
      </c>
      <c r="R13" s="15"/>
      <c r="S13" s="15">
        <v>48358</v>
      </c>
      <c r="T13" s="14"/>
      <c r="U13" s="14">
        <v>71207</v>
      </c>
      <c r="V13" s="14"/>
      <c r="W13" s="14">
        <v>74275</v>
      </c>
      <c r="X13" s="14">
        <v>29000</v>
      </c>
      <c r="Y13" s="14">
        <v>77407</v>
      </c>
      <c r="Z13" s="14">
        <v>29000</v>
      </c>
      <c r="AA13" s="14">
        <v>53630</v>
      </c>
      <c r="AB13" s="14">
        <v>35000</v>
      </c>
      <c r="AC13" s="14">
        <v>61310</v>
      </c>
      <c r="AD13" s="14">
        <v>35000</v>
      </c>
      <c r="AE13" s="14">
        <v>53268</v>
      </c>
      <c r="AF13" s="14">
        <v>45000</v>
      </c>
      <c r="AG13" s="14">
        <v>53777</v>
      </c>
      <c r="AH13" s="14">
        <v>50000</v>
      </c>
      <c r="AI13" s="14">
        <v>50000</v>
      </c>
      <c r="AJ13" s="14">
        <v>57000</v>
      </c>
      <c r="AK13" s="142">
        <f t="shared" si="0"/>
        <v>7000</v>
      </c>
      <c r="AL13" s="201">
        <f t="shared" si="1"/>
        <v>0.14</v>
      </c>
    </row>
    <row r="14" spans="1:38" ht="12" customHeight="1">
      <c r="A14" s="9">
        <v>333</v>
      </c>
      <c r="B14" s="10" t="s">
        <v>29</v>
      </c>
      <c r="C14" s="11">
        <v>150000</v>
      </c>
      <c r="D14" s="12"/>
      <c r="E14" s="11">
        <v>250000</v>
      </c>
      <c r="F14" s="13"/>
      <c r="G14" s="11">
        <v>179930</v>
      </c>
      <c r="H14" s="13"/>
      <c r="I14" s="14">
        <v>0</v>
      </c>
      <c r="J14" s="15"/>
      <c r="K14" s="15">
        <v>0</v>
      </c>
      <c r="L14" s="11"/>
      <c r="M14" s="15">
        <v>210000</v>
      </c>
      <c r="N14" s="11"/>
      <c r="O14" s="15">
        <v>210000</v>
      </c>
      <c r="P14" s="14"/>
      <c r="Q14" s="14">
        <v>210000</v>
      </c>
      <c r="R14" s="15"/>
      <c r="S14" s="15">
        <v>210000</v>
      </c>
      <c r="T14" s="14"/>
      <c r="U14" s="14">
        <v>210000</v>
      </c>
      <c r="V14" s="14"/>
      <c r="W14" s="14">
        <v>210000</v>
      </c>
      <c r="X14" s="14">
        <v>210000</v>
      </c>
      <c r="Y14" s="14">
        <v>210000</v>
      </c>
      <c r="Z14" s="14">
        <v>350000</v>
      </c>
      <c r="AA14" s="14">
        <v>350000</v>
      </c>
      <c r="AB14" s="14">
        <v>350000</v>
      </c>
      <c r="AC14" s="14">
        <v>350000</v>
      </c>
      <c r="AD14" s="14">
        <v>352000</v>
      </c>
      <c r="AE14" s="14">
        <v>352000</v>
      </c>
      <c r="AF14" s="14">
        <v>352000</v>
      </c>
      <c r="AG14" s="14">
        <v>352000</v>
      </c>
      <c r="AH14" s="14">
        <v>352000</v>
      </c>
      <c r="AI14" s="14">
        <v>352000</v>
      </c>
      <c r="AJ14" s="14">
        <v>375000</v>
      </c>
      <c r="AK14" s="142">
        <f t="shared" si="0"/>
        <v>23000</v>
      </c>
      <c r="AL14" s="201">
        <f t="shared" si="1"/>
        <v>0.06534090909090909</v>
      </c>
    </row>
    <row r="15" spans="1:38" ht="12" customHeight="1">
      <c r="A15" s="9">
        <v>335</v>
      </c>
      <c r="B15" s="10" t="s">
        <v>30</v>
      </c>
      <c r="C15" s="11">
        <v>29515</v>
      </c>
      <c r="D15" s="12"/>
      <c r="E15" s="11">
        <v>30120</v>
      </c>
      <c r="F15" s="13"/>
      <c r="G15" s="11">
        <v>34184</v>
      </c>
      <c r="H15" s="13"/>
      <c r="I15" s="14">
        <v>34882</v>
      </c>
      <c r="J15" s="15"/>
      <c r="K15" s="15">
        <v>53870</v>
      </c>
      <c r="L15" s="11"/>
      <c r="M15" s="15">
        <v>57497</v>
      </c>
      <c r="N15" s="11"/>
      <c r="O15" s="15">
        <v>50925</v>
      </c>
      <c r="P15" s="14"/>
      <c r="Q15" s="14">
        <v>48135</v>
      </c>
      <c r="R15" s="15"/>
      <c r="S15" s="15">
        <v>59984</v>
      </c>
      <c r="T15" s="14"/>
      <c r="U15" s="14">
        <v>62154</v>
      </c>
      <c r="V15" s="14"/>
      <c r="W15" s="14">
        <v>75254</v>
      </c>
      <c r="X15" s="14">
        <v>60000</v>
      </c>
      <c r="Y15" s="14">
        <v>93391</v>
      </c>
      <c r="Z15" s="14">
        <v>70000</v>
      </c>
      <c r="AA15" s="14">
        <v>107029</v>
      </c>
      <c r="AB15" s="14">
        <v>70000</v>
      </c>
      <c r="AC15" s="14">
        <v>92839</v>
      </c>
      <c r="AD15" s="14">
        <v>85000</v>
      </c>
      <c r="AE15" s="14">
        <v>104296</v>
      </c>
      <c r="AF15" s="14">
        <v>90000</v>
      </c>
      <c r="AG15" s="14">
        <v>87574</v>
      </c>
      <c r="AH15" s="14">
        <v>95000</v>
      </c>
      <c r="AI15" s="14">
        <v>95000</v>
      </c>
      <c r="AJ15" s="14">
        <v>90000</v>
      </c>
      <c r="AK15" s="142">
        <f t="shared" si="0"/>
        <v>-5000</v>
      </c>
      <c r="AL15" s="201">
        <f t="shared" si="1"/>
        <v>-0.05263157894736842</v>
      </c>
    </row>
    <row r="16" spans="1:38" ht="12" customHeight="1">
      <c r="A16" s="9">
        <v>336</v>
      </c>
      <c r="B16" s="10" t="s">
        <v>31</v>
      </c>
      <c r="C16" s="11">
        <v>62159</v>
      </c>
      <c r="D16" s="12"/>
      <c r="E16" s="11">
        <v>91586</v>
      </c>
      <c r="F16" s="13"/>
      <c r="G16" s="11">
        <v>95762</v>
      </c>
      <c r="H16" s="13"/>
      <c r="I16" s="14">
        <v>93236</v>
      </c>
      <c r="J16" s="15"/>
      <c r="K16" s="15">
        <v>85544</v>
      </c>
      <c r="L16" s="11"/>
      <c r="M16" s="15">
        <v>96448</v>
      </c>
      <c r="N16" s="11"/>
      <c r="O16" s="15">
        <v>112224</v>
      </c>
      <c r="P16" s="14"/>
      <c r="Q16" s="14">
        <v>92948</v>
      </c>
      <c r="R16" s="15"/>
      <c r="S16" s="15">
        <v>94380</v>
      </c>
      <c r="T16" s="14"/>
      <c r="U16" s="14">
        <v>86944</v>
      </c>
      <c r="V16" s="14"/>
      <c r="W16" s="14">
        <v>77216</v>
      </c>
      <c r="X16" s="14">
        <v>67000</v>
      </c>
      <c r="Y16" s="14">
        <v>80672</v>
      </c>
      <c r="Z16" s="14">
        <v>67000</v>
      </c>
      <c r="AA16" s="14">
        <v>83952</v>
      </c>
      <c r="AB16" s="14">
        <v>84000</v>
      </c>
      <c r="AC16" s="14">
        <v>81912</v>
      </c>
      <c r="AD16" s="14">
        <v>81900</v>
      </c>
      <c r="AE16" s="14">
        <v>84288</v>
      </c>
      <c r="AF16" s="14">
        <v>84400</v>
      </c>
      <c r="AG16" s="14">
        <v>77300</v>
      </c>
      <c r="AH16" s="14">
        <v>77300</v>
      </c>
      <c r="AI16" s="14">
        <v>77300</v>
      </c>
      <c r="AJ16" s="14">
        <v>77300</v>
      </c>
      <c r="AK16" s="142">
        <f t="shared" si="0"/>
        <v>0</v>
      </c>
      <c r="AL16" s="201">
        <f t="shared" si="1"/>
        <v>0</v>
      </c>
    </row>
    <row r="17" spans="1:38" ht="12" customHeight="1">
      <c r="A17" s="9">
        <v>341</v>
      </c>
      <c r="B17" s="10" t="s">
        <v>473</v>
      </c>
      <c r="C17" s="11"/>
      <c r="D17" s="12"/>
      <c r="E17" s="11"/>
      <c r="F17" s="13"/>
      <c r="G17" s="11"/>
      <c r="H17" s="13"/>
      <c r="I17" s="14"/>
      <c r="J17" s="15"/>
      <c r="K17" s="15"/>
      <c r="L17" s="11"/>
      <c r="M17" s="15"/>
      <c r="N17" s="11"/>
      <c r="O17" s="15"/>
      <c r="P17" s="14"/>
      <c r="Q17" s="14"/>
      <c r="R17" s="15"/>
      <c r="S17" s="1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>
        <v>135000</v>
      </c>
      <c r="AH17" s="14">
        <v>155000</v>
      </c>
      <c r="AI17" s="14">
        <v>155000</v>
      </c>
      <c r="AJ17" s="14">
        <v>155000</v>
      </c>
      <c r="AK17" s="142">
        <f t="shared" si="0"/>
        <v>0</v>
      </c>
      <c r="AL17" s="201">
        <f t="shared" si="1"/>
        <v>0</v>
      </c>
    </row>
    <row r="18" spans="1:38" ht="12" customHeight="1">
      <c r="A18" s="9">
        <v>346</v>
      </c>
      <c r="B18" s="10" t="s">
        <v>474</v>
      </c>
      <c r="C18" s="11"/>
      <c r="D18" s="12"/>
      <c r="E18" s="11"/>
      <c r="F18" s="13"/>
      <c r="G18" s="11"/>
      <c r="H18" s="13"/>
      <c r="I18" s="14"/>
      <c r="J18" s="15"/>
      <c r="K18" s="15"/>
      <c r="L18" s="11"/>
      <c r="M18" s="15"/>
      <c r="N18" s="11"/>
      <c r="O18" s="15"/>
      <c r="P18" s="14"/>
      <c r="Q18" s="14"/>
      <c r="R18" s="15"/>
      <c r="S18" s="1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>
        <v>34915</v>
      </c>
      <c r="AH18" s="14">
        <v>31000</v>
      </c>
      <c r="AI18" s="14">
        <v>31000</v>
      </c>
      <c r="AJ18" s="14">
        <v>33000</v>
      </c>
      <c r="AK18" s="142">
        <f t="shared" si="0"/>
        <v>2000</v>
      </c>
      <c r="AL18" s="201">
        <f t="shared" si="1"/>
        <v>0.06451612903225806</v>
      </c>
    </row>
    <row r="19" spans="1:38" ht="12" customHeight="1">
      <c r="A19" s="9">
        <v>347</v>
      </c>
      <c r="B19" s="10" t="s">
        <v>475</v>
      </c>
      <c r="C19" s="11"/>
      <c r="D19" s="12"/>
      <c r="E19" s="11"/>
      <c r="F19" s="13"/>
      <c r="G19" s="11"/>
      <c r="H19" s="13"/>
      <c r="I19" s="14"/>
      <c r="J19" s="15"/>
      <c r="K19" s="15"/>
      <c r="L19" s="11"/>
      <c r="M19" s="15"/>
      <c r="N19" s="11"/>
      <c r="O19" s="15"/>
      <c r="P19" s="14"/>
      <c r="Q19" s="14"/>
      <c r="R19" s="15"/>
      <c r="S19" s="1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490000</v>
      </c>
      <c r="AH19" s="14">
        <v>549599</v>
      </c>
      <c r="AI19" s="14">
        <v>549599</v>
      </c>
      <c r="AJ19" s="14">
        <v>562000</v>
      </c>
      <c r="AK19" s="142">
        <f t="shared" si="0"/>
        <v>12401</v>
      </c>
      <c r="AL19" s="201">
        <f t="shared" si="1"/>
        <v>0.022563723733121786</v>
      </c>
    </row>
    <row r="20" spans="1:38" ht="12" customHeight="1">
      <c r="A20" s="9">
        <v>360</v>
      </c>
      <c r="B20" s="10" t="s">
        <v>476</v>
      </c>
      <c r="C20" s="11"/>
      <c r="D20" s="12"/>
      <c r="E20" s="11"/>
      <c r="F20" s="13"/>
      <c r="G20" s="11"/>
      <c r="H20" s="13"/>
      <c r="I20" s="14"/>
      <c r="J20" s="15"/>
      <c r="K20" s="15"/>
      <c r="L20" s="11"/>
      <c r="M20" s="15"/>
      <c r="N20" s="11"/>
      <c r="O20" s="15"/>
      <c r="P20" s="14"/>
      <c r="Q20" s="14"/>
      <c r="R20" s="15"/>
      <c r="S20" s="1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>
        <v>0</v>
      </c>
      <c r="AI20" s="14"/>
      <c r="AJ20" s="14"/>
      <c r="AK20" s="142"/>
      <c r="AL20" s="201"/>
    </row>
    <row r="21" spans="1:38" ht="12" customHeight="1">
      <c r="A21" s="9">
        <v>364</v>
      </c>
      <c r="B21" s="10" t="s">
        <v>477</v>
      </c>
      <c r="C21" s="11"/>
      <c r="D21" s="12"/>
      <c r="E21" s="11"/>
      <c r="F21" s="13"/>
      <c r="G21" s="11"/>
      <c r="H21" s="13"/>
      <c r="I21" s="14"/>
      <c r="J21" s="15"/>
      <c r="K21" s="15"/>
      <c r="L21" s="11"/>
      <c r="M21" s="15"/>
      <c r="N21" s="11"/>
      <c r="O21" s="15"/>
      <c r="P21" s="14"/>
      <c r="Q21" s="14"/>
      <c r="R21" s="15"/>
      <c r="S21" s="1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>
        <v>231600</v>
      </c>
      <c r="AH21" s="14">
        <v>240000</v>
      </c>
      <c r="AI21" s="14">
        <v>240000</v>
      </c>
      <c r="AJ21" s="14">
        <v>248000</v>
      </c>
      <c r="AK21" s="142">
        <f t="shared" si="0"/>
        <v>8000</v>
      </c>
      <c r="AL21" s="201">
        <f t="shared" si="1"/>
        <v>0.03333333333333333</v>
      </c>
    </row>
    <row r="22" spans="1:38" ht="12" customHeight="1">
      <c r="A22" s="9">
        <v>366</v>
      </c>
      <c r="B22" s="10" t="s">
        <v>478</v>
      </c>
      <c r="C22" s="11"/>
      <c r="D22" s="12"/>
      <c r="E22" s="11"/>
      <c r="F22" s="13"/>
      <c r="G22" s="11"/>
      <c r="H22" s="13"/>
      <c r="I22" s="14"/>
      <c r="J22" s="15"/>
      <c r="K22" s="15"/>
      <c r="L22" s="11"/>
      <c r="M22" s="15"/>
      <c r="N22" s="11"/>
      <c r="O22" s="15"/>
      <c r="P22" s="14"/>
      <c r="Q22" s="14"/>
      <c r="R22" s="15"/>
      <c r="S22" s="1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>
        <v>21000</v>
      </c>
      <c r="AH22" s="14">
        <v>21000</v>
      </c>
      <c r="AI22" s="14">
        <v>21000</v>
      </c>
      <c r="AJ22" s="14">
        <v>25000</v>
      </c>
      <c r="AK22" s="142">
        <f t="shared" si="0"/>
        <v>4000</v>
      </c>
      <c r="AL22" s="201">
        <f t="shared" si="1"/>
        <v>0.19047619047619047</v>
      </c>
    </row>
    <row r="23" spans="1:38" ht="12" customHeight="1">
      <c r="A23" s="9">
        <v>367</v>
      </c>
      <c r="B23" s="10" t="s">
        <v>481</v>
      </c>
      <c r="C23" s="11"/>
      <c r="D23" s="12"/>
      <c r="E23" s="11"/>
      <c r="F23" s="13"/>
      <c r="G23" s="11"/>
      <c r="H23" s="13"/>
      <c r="I23" s="14"/>
      <c r="J23" s="15"/>
      <c r="K23" s="15"/>
      <c r="L23" s="11"/>
      <c r="M23" s="15"/>
      <c r="N23" s="11"/>
      <c r="O23" s="15"/>
      <c r="P23" s="14"/>
      <c r="Q23" s="14"/>
      <c r="R23" s="15"/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v>15000</v>
      </c>
      <c r="AH23" s="14">
        <v>15000</v>
      </c>
      <c r="AI23" s="14">
        <v>15000</v>
      </c>
      <c r="AJ23" s="14">
        <v>0</v>
      </c>
      <c r="AK23" s="142">
        <f t="shared" si="0"/>
        <v>-15000</v>
      </c>
      <c r="AL23" s="201">
        <f t="shared" si="1"/>
        <v>-1</v>
      </c>
    </row>
    <row r="24" spans="1:38" ht="12" customHeight="1">
      <c r="A24" s="9">
        <v>375</v>
      </c>
      <c r="B24" s="10" t="s">
        <v>479</v>
      </c>
      <c r="C24" s="11"/>
      <c r="D24" s="12"/>
      <c r="E24" s="11"/>
      <c r="F24" s="13"/>
      <c r="G24" s="11"/>
      <c r="H24" s="13"/>
      <c r="I24" s="14"/>
      <c r="J24" s="15"/>
      <c r="K24" s="15"/>
      <c r="L24" s="11"/>
      <c r="M24" s="15"/>
      <c r="N24" s="11"/>
      <c r="O24" s="15"/>
      <c r="P24" s="14"/>
      <c r="Q24" s="14"/>
      <c r="R24" s="15"/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>
        <v>42250</v>
      </c>
      <c r="AH24" s="14">
        <v>48500</v>
      </c>
      <c r="AI24" s="14">
        <v>48500</v>
      </c>
      <c r="AJ24" s="14">
        <v>49000</v>
      </c>
      <c r="AK24" s="142">
        <f t="shared" si="0"/>
        <v>500</v>
      </c>
      <c r="AL24" s="201">
        <f t="shared" si="1"/>
        <v>0.010309278350515464</v>
      </c>
    </row>
    <row r="25" spans="1:38" ht="12" customHeight="1">
      <c r="A25" s="9">
        <v>625</v>
      </c>
      <c r="B25" s="10" t="s">
        <v>480</v>
      </c>
      <c r="C25" s="11"/>
      <c r="D25" s="12"/>
      <c r="E25" s="11"/>
      <c r="F25" s="13"/>
      <c r="G25" s="11"/>
      <c r="H25" s="13"/>
      <c r="I25" s="14"/>
      <c r="J25" s="15"/>
      <c r="K25" s="15"/>
      <c r="L25" s="11"/>
      <c r="M25" s="15"/>
      <c r="N25" s="11"/>
      <c r="O25" s="15"/>
      <c r="P25" s="14"/>
      <c r="Q25" s="14"/>
      <c r="R25" s="15"/>
      <c r="S25" s="1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>
        <v>193100</v>
      </c>
      <c r="AH25" s="14">
        <v>204250</v>
      </c>
      <c r="AI25" s="14">
        <v>204250</v>
      </c>
      <c r="AJ25" s="14">
        <v>204250</v>
      </c>
      <c r="AK25" s="142">
        <f t="shared" si="0"/>
        <v>0</v>
      </c>
      <c r="AL25" s="201">
        <f t="shared" si="1"/>
        <v>0</v>
      </c>
    </row>
    <row r="26" spans="1:38" ht="12" customHeight="1">
      <c r="A26" s="9">
        <v>339</v>
      </c>
      <c r="B26" s="10" t="s">
        <v>32</v>
      </c>
      <c r="C26" s="11">
        <v>51526</v>
      </c>
      <c r="D26" s="12"/>
      <c r="E26" s="11">
        <v>60842</v>
      </c>
      <c r="F26" s="13"/>
      <c r="G26" s="11">
        <v>65454</v>
      </c>
      <c r="H26" s="13"/>
      <c r="I26" s="14">
        <v>60355</v>
      </c>
      <c r="J26" s="15"/>
      <c r="K26" s="15">
        <v>59654</v>
      </c>
      <c r="L26" s="11"/>
      <c r="M26" s="15">
        <v>66985</v>
      </c>
      <c r="N26" s="11"/>
      <c r="O26" s="15">
        <v>67999</v>
      </c>
      <c r="P26" s="14"/>
      <c r="Q26" s="14">
        <v>72621</v>
      </c>
      <c r="R26" s="15"/>
      <c r="S26" s="15">
        <v>81740</v>
      </c>
      <c r="T26" s="14"/>
      <c r="U26" s="14">
        <v>128535</v>
      </c>
      <c r="V26" s="14"/>
      <c r="W26" s="14">
        <v>144317</v>
      </c>
      <c r="X26" s="14">
        <v>110000</v>
      </c>
      <c r="Y26" s="14">
        <v>154202</v>
      </c>
      <c r="Z26" s="14">
        <v>145000</v>
      </c>
      <c r="AA26" s="14">
        <v>157125</v>
      </c>
      <c r="AB26" s="14">
        <v>155000</v>
      </c>
      <c r="AC26" s="14">
        <v>156545</v>
      </c>
      <c r="AD26" s="14">
        <v>155000</v>
      </c>
      <c r="AE26" s="14">
        <v>152868</v>
      </c>
      <c r="AF26" s="14">
        <v>150000</v>
      </c>
      <c r="AG26" s="14">
        <v>154215</v>
      </c>
      <c r="AH26" s="14">
        <v>150000</v>
      </c>
      <c r="AI26" s="14">
        <v>150000</v>
      </c>
      <c r="AJ26" s="14">
        <v>150000</v>
      </c>
      <c r="AK26" s="142">
        <f t="shared" si="0"/>
        <v>0</v>
      </c>
      <c r="AL26" s="201">
        <f t="shared" si="1"/>
        <v>0</v>
      </c>
    </row>
    <row r="27" spans="1:38" ht="12" customHeight="1">
      <c r="A27" s="9">
        <v>359</v>
      </c>
      <c r="B27" s="10" t="s">
        <v>33</v>
      </c>
      <c r="C27" s="11">
        <v>16956</v>
      </c>
      <c r="D27" s="12"/>
      <c r="E27" s="11">
        <v>18954</v>
      </c>
      <c r="F27" s="13"/>
      <c r="G27" s="11">
        <v>17828</v>
      </c>
      <c r="H27" s="13"/>
      <c r="I27" s="14">
        <v>18341</v>
      </c>
      <c r="J27" s="15"/>
      <c r="K27" s="15">
        <v>19674</v>
      </c>
      <c r="L27" s="11"/>
      <c r="M27" s="15">
        <v>18907</v>
      </c>
      <c r="N27" s="11"/>
      <c r="O27" s="15">
        <v>19363</v>
      </c>
      <c r="P27" s="14"/>
      <c r="Q27" s="14">
        <v>18491</v>
      </c>
      <c r="R27" s="15"/>
      <c r="S27" s="15">
        <v>19669</v>
      </c>
      <c r="T27" s="14"/>
      <c r="U27" s="14">
        <v>17403</v>
      </c>
      <c r="V27" s="14"/>
      <c r="W27" s="14">
        <v>17415</v>
      </c>
      <c r="X27" s="14">
        <v>16000</v>
      </c>
      <c r="Y27" s="14">
        <v>16311</v>
      </c>
      <c r="Z27" s="14">
        <v>16000</v>
      </c>
      <c r="AA27" s="14">
        <v>16477</v>
      </c>
      <c r="AB27" s="14">
        <v>16000</v>
      </c>
      <c r="AC27" s="14">
        <v>15958</v>
      </c>
      <c r="AD27" s="14">
        <v>16000</v>
      </c>
      <c r="AE27" s="14">
        <v>16503</v>
      </c>
      <c r="AF27" s="14">
        <v>16000</v>
      </c>
      <c r="AG27" s="14">
        <v>15018</v>
      </c>
      <c r="AH27" s="14">
        <v>16000</v>
      </c>
      <c r="AI27" s="14">
        <v>16000</v>
      </c>
      <c r="AJ27" s="14">
        <v>15000</v>
      </c>
      <c r="AK27" s="142">
        <f t="shared" si="0"/>
        <v>-1000</v>
      </c>
      <c r="AL27" s="201">
        <f t="shared" si="1"/>
        <v>-0.0625</v>
      </c>
    </row>
    <row r="28" spans="1:38" ht="12" customHeight="1">
      <c r="A28" s="9">
        <v>410</v>
      </c>
      <c r="B28" s="10" t="s">
        <v>34</v>
      </c>
      <c r="C28" s="11">
        <v>92772</v>
      </c>
      <c r="D28" s="12"/>
      <c r="E28" s="11">
        <v>94848</v>
      </c>
      <c r="F28" s="13"/>
      <c r="G28" s="11">
        <v>105455</v>
      </c>
      <c r="H28" s="13"/>
      <c r="I28" s="14">
        <v>112791</v>
      </c>
      <c r="J28" s="15"/>
      <c r="K28" s="15">
        <v>180542</v>
      </c>
      <c r="L28" s="11"/>
      <c r="M28" s="15">
        <v>165169</v>
      </c>
      <c r="N28" s="11"/>
      <c r="O28" s="15">
        <v>158506</v>
      </c>
      <c r="P28" s="14"/>
      <c r="Q28" s="14">
        <v>137325</v>
      </c>
      <c r="R28" s="15"/>
      <c r="S28" s="15">
        <v>171418</v>
      </c>
      <c r="T28" s="14"/>
      <c r="U28" s="14">
        <v>100536</v>
      </c>
      <c r="V28" s="14"/>
      <c r="W28" s="14">
        <v>110567</v>
      </c>
      <c r="X28" s="14">
        <v>90000</v>
      </c>
      <c r="Y28" s="14">
        <v>90795</v>
      </c>
      <c r="Z28" s="14">
        <v>70000</v>
      </c>
      <c r="AA28" s="14">
        <v>101237</v>
      </c>
      <c r="AB28" s="14">
        <v>80000</v>
      </c>
      <c r="AC28" s="14">
        <v>113946</v>
      </c>
      <c r="AD28" s="14">
        <v>90000</v>
      </c>
      <c r="AE28" s="14">
        <v>151944</v>
      </c>
      <c r="AF28" s="14">
        <v>120000</v>
      </c>
      <c r="AG28" s="14">
        <v>161626</v>
      </c>
      <c r="AH28" s="14">
        <v>125000</v>
      </c>
      <c r="AI28" s="14">
        <v>125000</v>
      </c>
      <c r="AJ28" s="14">
        <v>125000</v>
      </c>
      <c r="AK28" s="142">
        <f t="shared" si="0"/>
        <v>0</v>
      </c>
      <c r="AL28" s="201">
        <f t="shared" si="1"/>
        <v>0</v>
      </c>
    </row>
    <row r="29" spans="1:38" ht="12" customHeight="1">
      <c r="A29" s="9">
        <v>514</v>
      </c>
      <c r="B29" s="10" t="s">
        <v>35</v>
      </c>
      <c r="C29" s="11">
        <v>4320</v>
      </c>
      <c r="D29" s="12"/>
      <c r="E29" s="11">
        <v>12896</v>
      </c>
      <c r="F29" s="13"/>
      <c r="G29" s="11">
        <v>4000</v>
      </c>
      <c r="H29" s="13"/>
      <c r="I29" s="14">
        <v>4580</v>
      </c>
      <c r="J29" s="15"/>
      <c r="K29" s="15">
        <v>5890</v>
      </c>
      <c r="L29" s="11"/>
      <c r="M29" s="15">
        <v>3200</v>
      </c>
      <c r="N29" s="11"/>
      <c r="O29" s="15">
        <v>4600</v>
      </c>
      <c r="P29" s="14"/>
      <c r="Q29" s="14">
        <v>3880</v>
      </c>
      <c r="R29" s="15"/>
      <c r="S29" s="15">
        <v>13677</v>
      </c>
      <c r="T29" s="14"/>
      <c r="U29" s="14">
        <v>6350</v>
      </c>
      <c r="V29" s="14"/>
      <c r="W29" s="14">
        <v>5425</v>
      </c>
      <c r="X29" s="14">
        <v>7000</v>
      </c>
      <c r="Y29" s="14">
        <v>4725</v>
      </c>
      <c r="Z29" s="14">
        <v>6000</v>
      </c>
      <c r="AA29" s="14">
        <v>3200</v>
      </c>
      <c r="AB29" s="14">
        <v>6000</v>
      </c>
      <c r="AC29" s="14">
        <v>4200</v>
      </c>
      <c r="AD29" s="14">
        <v>4500</v>
      </c>
      <c r="AE29" s="14">
        <v>5020</v>
      </c>
      <c r="AF29" s="14">
        <v>4000</v>
      </c>
      <c r="AG29" s="14">
        <v>10140</v>
      </c>
      <c r="AH29" s="14">
        <v>4000</v>
      </c>
      <c r="AI29" s="14">
        <v>4000</v>
      </c>
      <c r="AJ29" s="14">
        <v>5000</v>
      </c>
      <c r="AK29" s="142">
        <f t="shared" si="0"/>
        <v>1000</v>
      </c>
      <c r="AL29" s="201">
        <f t="shared" si="1"/>
        <v>0.25</v>
      </c>
    </row>
    <row r="30" spans="1:38" ht="12" customHeight="1">
      <c r="A30" s="9">
        <v>525</v>
      </c>
      <c r="B30" s="10" t="s">
        <v>36</v>
      </c>
      <c r="C30" s="11">
        <v>1575</v>
      </c>
      <c r="D30" s="12"/>
      <c r="E30" s="11">
        <v>1000</v>
      </c>
      <c r="F30" s="13"/>
      <c r="G30" s="11">
        <v>1725</v>
      </c>
      <c r="H30" s="13"/>
      <c r="I30" s="14">
        <v>2700</v>
      </c>
      <c r="J30" s="15"/>
      <c r="K30" s="15">
        <v>3000</v>
      </c>
      <c r="L30" s="11"/>
      <c r="M30" s="15">
        <v>5250</v>
      </c>
      <c r="N30" s="11"/>
      <c r="O30" s="15">
        <v>5200</v>
      </c>
      <c r="P30" s="14"/>
      <c r="Q30" s="14">
        <v>4624</v>
      </c>
      <c r="R30" s="15"/>
      <c r="S30" s="15">
        <v>5650</v>
      </c>
      <c r="T30" s="14"/>
      <c r="U30" s="14">
        <v>5500</v>
      </c>
      <c r="V30" s="14"/>
      <c r="W30" s="14">
        <v>5650</v>
      </c>
      <c r="X30" s="14">
        <v>4000</v>
      </c>
      <c r="Y30" s="14">
        <v>4950</v>
      </c>
      <c r="Z30" s="14">
        <v>5000</v>
      </c>
      <c r="AA30" s="14">
        <v>3900</v>
      </c>
      <c r="AB30" s="14">
        <v>5000</v>
      </c>
      <c r="AC30" s="14">
        <v>3100</v>
      </c>
      <c r="AD30" s="14">
        <v>4000</v>
      </c>
      <c r="AE30" s="14">
        <v>2650</v>
      </c>
      <c r="AF30" s="14">
        <v>3000</v>
      </c>
      <c r="AG30" s="14">
        <v>2350</v>
      </c>
      <c r="AH30" s="14">
        <v>3000</v>
      </c>
      <c r="AI30" s="14">
        <v>3000</v>
      </c>
      <c r="AJ30" s="14">
        <v>3000</v>
      </c>
      <c r="AK30" s="142">
        <f t="shared" si="0"/>
        <v>0</v>
      </c>
      <c r="AL30" s="201">
        <f t="shared" si="1"/>
        <v>0</v>
      </c>
    </row>
    <row r="31" spans="1:38" ht="12" customHeight="1">
      <c r="A31" s="9">
        <v>518</v>
      </c>
      <c r="B31" s="10" t="s">
        <v>37</v>
      </c>
      <c r="C31" s="11"/>
      <c r="D31" s="12"/>
      <c r="E31" s="11"/>
      <c r="F31" s="13"/>
      <c r="G31" s="11"/>
      <c r="H31" s="13"/>
      <c r="I31" s="16"/>
      <c r="J31" s="15"/>
      <c r="K31" s="15">
        <v>35878</v>
      </c>
      <c r="L31" s="11"/>
      <c r="M31" s="15">
        <v>38160</v>
      </c>
      <c r="N31" s="11"/>
      <c r="O31" s="15">
        <v>31980</v>
      </c>
      <c r="P31" s="16"/>
      <c r="Q31" s="14">
        <v>35000</v>
      </c>
      <c r="R31" s="15"/>
      <c r="S31" s="15">
        <v>34606</v>
      </c>
      <c r="T31" s="14"/>
      <c r="U31" s="14">
        <v>34504</v>
      </c>
      <c r="V31" s="14"/>
      <c r="W31" s="14">
        <v>65583</v>
      </c>
      <c r="X31" s="14">
        <v>65500</v>
      </c>
      <c r="Y31" s="14">
        <v>61873</v>
      </c>
      <c r="Z31" s="14">
        <v>65500</v>
      </c>
      <c r="AA31" s="14">
        <v>59609</v>
      </c>
      <c r="AB31" s="14">
        <v>77000</v>
      </c>
      <c r="AC31" s="14">
        <v>74007</v>
      </c>
      <c r="AD31" s="14">
        <v>77000</v>
      </c>
      <c r="AE31" s="14">
        <v>75873</v>
      </c>
      <c r="AF31" s="14">
        <v>75000</v>
      </c>
      <c r="AG31" s="14">
        <v>74379</v>
      </c>
      <c r="AH31" s="14">
        <v>80000</v>
      </c>
      <c r="AI31" s="14">
        <v>80000</v>
      </c>
      <c r="AJ31" s="14">
        <v>80000</v>
      </c>
      <c r="AK31" s="142">
        <f t="shared" si="0"/>
        <v>0</v>
      </c>
      <c r="AL31" s="201">
        <f t="shared" si="1"/>
        <v>0</v>
      </c>
    </row>
    <row r="32" spans="1:38" ht="12" customHeight="1">
      <c r="A32" s="9">
        <v>925</v>
      </c>
      <c r="B32" s="10" t="s">
        <v>471</v>
      </c>
      <c r="C32" s="11"/>
      <c r="D32" s="12"/>
      <c r="E32" s="11"/>
      <c r="F32" s="13"/>
      <c r="G32" s="11"/>
      <c r="H32" s="13"/>
      <c r="I32" s="16"/>
      <c r="J32" s="15"/>
      <c r="K32" s="15"/>
      <c r="L32" s="11"/>
      <c r="M32" s="15"/>
      <c r="N32" s="11"/>
      <c r="O32" s="15"/>
      <c r="P32" s="16"/>
      <c r="Q32" s="14"/>
      <c r="R32" s="15"/>
      <c r="S32" s="15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>
        <v>52938</v>
      </c>
      <c r="AJ32" s="14">
        <v>53732</v>
      </c>
      <c r="AK32" s="142">
        <f t="shared" si="0"/>
        <v>53732</v>
      </c>
      <c r="AL32" s="201"/>
    </row>
    <row r="33" spans="1:38" ht="12" customHeight="1">
      <c r="A33" s="9">
        <v>337</v>
      </c>
      <c r="B33" s="10" t="s">
        <v>38</v>
      </c>
      <c r="C33" s="11"/>
      <c r="D33" s="12"/>
      <c r="E33" s="11"/>
      <c r="F33" s="13"/>
      <c r="G33" s="11"/>
      <c r="H33" s="13"/>
      <c r="I33" s="16"/>
      <c r="J33" s="15"/>
      <c r="K33" s="15">
        <v>42092</v>
      </c>
      <c r="L33" s="11"/>
      <c r="M33" s="15">
        <v>37408</v>
      </c>
      <c r="N33" s="11"/>
      <c r="O33" s="15">
        <v>42000</v>
      </c>
      <c r="P33" s="16"/>
      <c r="Q33" s="14">
        <v>17952</v>
      </c>
      <c r="R33" s="15"/>
      <c r="S33" s="15">
        <v>12200</v>
      </c>
      <c r="T33" s="14"/>
      <c r="U33" s="14">
        <v>13698</v>
      </c>
      <c r="V33" s="14"/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2">
        <f t="shared" si="0"/>
        <v>0</v>
      </c>
      <c r="AL33" s="201"/>
    </row>
    <row r="34" spans="1:38" s="24" customFormat="1" ht="12" customHeight="1">
      <c r="A34" s="10"/>
      <c r="B34" s="10" t="s">
        <v>39</v>
      </c>
      <c r="C34" s="17">
        <f>SUM(C3:C30)</f>
        <v>3241159</v>
      </c>
      <c r="D34" s="18"/>
      <c r="E34" s="17">
        <f>SUM(E3:E30)</f>
        <v>3402349</v>
      </c>
      <c r="F34" s="19"/>
      <c r="G34" s="17">
        <f>SUM(G3:G30)</f>
        <v>3202604</v>
      </c>
      <c r="H34" s="19"/>
      <c r="I34" s="20">
        <v>3125499</v>
      </c>
      <c r="J34" s="21"/>
      <c r="K34" s="21">
        <f>SUM(K3:K33)</f>
        <v>3120006</v>
      </c>
      <c r="L34" s="17"/>
      <c r="M34" s="21">
        <f>SUM(M3:M33)</f>
        <v>3395007</v>
      </c>
      <c r="N34" s="17"/>
      <c r="O34" s="22">
        <f>SUM(O3:O33)</f>
        <v>3684725</v>
      </c>
      <c r="P34" s="20"/>
      <c r="Q34" s="22">
        <f>SUM(Q3:Q33)</f>
        <v>3537270</v>
      </c>
      <c r="R34" s="21"/>
      <c r="S34" s="22">
        <f>SUM(S3:S33)</f>
        <v>3560567</v>
      </c>
      <c r="T34" s="22"/>
      <c r="U34" s="22">
        <f>SUM(U3:U33)</f>
        <v>3333212</v>
      </c>
      <c r="V34" s="22"/>
      <c r="W34" s="23">
        <f aca="true" t="shared" si="2" ref="W34:AJ34">SUM(W3:W33)</f>
        <v>3297347</v>
      </c>
      <c r="X34" s="23">
        <f t="shared" si="2"/>
        <v>2968700</v>
      </c>
      <c r="Y34" s="23">
        <f t="shared" si="2"/>
        <v>3180885</v>
      </c>
      <c r="Z34" s="23">
        <f t="shared" si="2"/>
        <v>3197100</v>
      </c>
      <c r="AA34" s="23">
        <f t="shared" si="2"/>
        <v>3408135</v>
      </c>
      <c r="AB34" s="23">
        <f t="shared" si="2"/>
        <v>3306400</v>
      </c>
      <c r="AC34" s="23">
        <f t="shared" si="2"/>
        <v>3498826</v>
      </c>
      <c r="AD34" s="23">
        <f t="shared" si="2"/>
        <v>3210264</v>
      </c>
      <c r="AE34" s="23">
        <f t="shared" si="2"/>
        <v>3372112</v>
      </c>
      <c r="AF34" s="23">
        <f t="shared" si="2"/>
        <v>3348264</v>
      </c>
      <c r="AG34" s="23">
        <f t="shared" si="2"/>
        <v>4715364</v>
      </c>
      <c r="AH34" s="23">
        <f t="shared" si="2"/>
        <v>4748749</v>
      </c>
      <c r="AI34" s="23">
        <f t="shared" si="2"/>
        <v>4887287</v>
      </c>
      <c r="AJ34" s="23">
        <f t="shared" si="2"/>
        <v>4950000</v>
      </c>
      <c r="AK34" s="203">
        <f t="shared" si="0"/>
        <v>201251</v>
      </c>
      <c r="AL34" s="202">
        <f t="shared" si="1"/>
        <v>0.04237979307813489</v>
      </c>
    </row>
    <row r="37" spans="1:38" ht="12" customHeight="1">
      <c r="A37" s="3"/>
      <c r="B37" s="3" t="s">
        <v>40</v>
      </c>
      <c r="C37" s="3" t="s">
        <v>1</v>
      </c>
      <c r="D37" s="6" t="s">
        <v>2</v>
      </c>
      <c r="E37" s="6" t="s">
        <v>1</v>
      </c>
      <c r="F37" s="6" t="s">
        <v>2</v>
      </c>
      <c r="G37" s="6" t="s">
        <v>1</v>
      </c>
      <c r="H37" s="6" t="s">
        <v>2</v>
      </c>
      <c r="I37" s="6" t="s">
        <v>1</v>
      </c>
      <c r="J37" s="6" t="s">
        <v>2</v>
      </c>
      <c r="K37" s="6" t="s">
        <v>1</v>
      </c>
      <c r="L37" s="6" t="s">
        <v>2</v>
      </c>
      <c r="M37" s="6" t="s">
        <v>1</v>
      </c>
      <c r="N37" s="6" t="s">
        <v>2</v>
      </c>
      <c r="O37" s="6" t="s">
        <v>1</v>
      </c>
      <c r="P37" s="6" t="s">
        <v>2</v>
      </c>
      <c r="Q37" s="6" t="s">
        <v>41</v>
      </c>
      <c r="R37" s="6" t="s">
        <v>2</v>
      </c>
      <c r="S37" s="6" t="s">
        <v>1</v>
      </c>
      <c r="T37" s="6" t="s">
        <v>2</v>
      </c>
      <c r="U37" s="6" t="s">
        <v>41</v>
      </c>
      <c r="V37" s="6" t="s">
        <v>2</v>
      </c>
      <c r="W37" s="6" t="s">
        <v>1</v>
      </c>
      <c r="X37" s="6" t="s">
        <v>2</v>
      </c>
      <c r="Y37" s="6" t="s">
        <v>1</v>
      </c>
      <c r="Z37" s="6" t="s">
        <v>2</v>
      </c>
      <c r="AA37" s="6" t="s">
        <v>1</v>
      </c>
      <c r="AB37" s="6" t="s">
        <v>2</v>
      </c>
      <c r="AC37" s="3" t="s">
        <v>1</v>
      </c>
      <c r="AD37" s="3" t="s">
        <v>2</v>
      </c>
      <c r="AE37" s="3" t="s">
        <v>1</v>
      </c>
      <c r="AF37" s="3" t="s">
        <v>2</v>
      </c>
      <c r="AG37" s="3" t="s">
        <v>1</v>
      </c>
      <c r="AH37" s="3" t="s">
        <v>2</v>
      </c>
      <c r="AI37" s="3" t="s">
        <v>3</v>
      </c>
      <c r="AJ37" s="3" t="s">
        <v>2</v>
      </c>
      <c r="AK37" s="197" t="s">
        <v>461</v>
      </c>
      <c r="AL37" s="197" t="s">
        <v>462</v>
      </c>
    </row>
    <row r="38" spans="1:38" ht="12" customHeight="1">
      <c r="A38" s="3"/>
      <c r="B38" s="29"/>
      <c r="C38" s="3" t="s">
        <v>4</v>
      </c>
      <c r="D38" s="6" t="s">
        <v>5</v>
      </c>
      <c r="E38" s="6" t="s">
        <v>5</v>
      </c>
      <c r="F38" s="6" t="s">
        <v>6</v>
      </c>
      <c r="G38" s="6" t="s">
        <v>6</v>
      </c>
      <c r="H38" s="6" t="s">
        <v>7</v>
      </c>
      <c r="I38" s="6" t="s">
        <v>7</v>
      </c>
      <c r="J38" s="6" t="s">
        <v>8</v>
      </c>
      <c r="K38" s="6" t="s">
        <v>8</v>
      </c>
      <c r="L38" s="6" t="s">
        <v>9</v>
      </c>
      <c r="M38" s="6" t="s">
        <v>9</v>
      </c>
      <c r="N38" s="6" t="s">
        <v>42</v>
      </c>
      <c r="O38" s="6" t="s">
        <v>10</v>
      </c>
      <c r="P38" s="6" t="s">
        <v>43</v>
      </c>
      <c r="Q38" s="6" t="s">
        <v>43</v>
      </c>
      <c r="R38" s="6" t="s">
        <v>44</v>
      </c>
      <c r="S38" s="6" t="s">
        <v>12</v>
      </c>
      <c r="T38" s="6" t="s">
        <v>13</v>
      </c>
      <c r="U38" s="6" t="s">
        <v>13</v>
      </c>
      <c r="V38" s="6" t="s">
        <v>14</v>
      </c>
      <c r="W38" s="6" t="s">
        <v>14</v>
      </c>
      <c r="X38" s="6" t="s">
        <v>15</v>
      </c>
      <c r="Y38" s="6" t="s">
        <v>15</v>
      </c>
      <c r="Z38" s="6" t="s">
        <v>16</v>
      </c>
      <c r="AA38" s="6" t="s">
        <v>16</v>
      </c>
      <c r="AB38" s="6" t="s">
        <v>17</v>
      </c>
      <c r="AC38" s="6" t="s">
        <v>17</v>
      </c>
      <c r="AD38" s="6" t="s">
        <v>427</v>
      </c>
      <c r="AE38" s="6" t="s">
        <v>427</v>
      </c>
      <c r="AF38" s="6" t="s">
        <v>439</v>
      </c>
      <c r="AG38" s="6" t="s">
        <v>439</v>
      </c>
      <c r="AH38" s="6" t="s">
        <v>452</v>
      </c>
      <c r="AI38" s="6" t="s">
        <v>452</v>
      </c>
      <c r="AJ38" s="6" t="s">
        <v>464</v>
      </c>
      <c r="AK38" s="198" t="s">
        <v>463</v>
      </c>
      <c r="AL38" s="198" t="s">
        <v>463</v>
      </c>
    </row>
    <row r="39" spans="1:38" ht="12" customHeight="1">
      <c r="A39" s="25">
        <v>110</v>
      </c>
      <c r="B39" s="26" t="s">
        <v>45</v>
      </c>
      <c r="C39" s="28">
        <f>SUM(C160)</f>
        <v>339373</v>
      </c>
      <c r="D39" s="28">
        <f>SUM(D160)</f>
        <v>388083</v>
      </c>
      <c r="E39" s="28">
        <f aca="true" t="shared" si="3" ref="E39:Y39">SUM(E160)</f>
        <v>383230</v>
      </c>
      <c r="F39" s="28">
        <f t="shared" si="3"/>
        <v>415305</v>
      </c>
      <c r="G39" s="28">
        <f t="shared" si="3"/>
        <v>404742</v>
      </c>
      <c r="H39" s="28">
        <f t="shared" si="3"/>
        <v>420517</v>
      </c>
      <c r="I39" s="28">
        <f t="shared" si="3"/>
        <v>434636</v>
      </c>
      <c r="J39" s="28">
        <f t="shared" si="3"/>
        <v>416500</v>
      </c>
      <c r="K39" s="28">
        <f t="shared" si="3"/>
        <v>412609</v>
      </c>
      <c r="L39" s="28">
        <f t="shared" si="3"/>
        <v>456372</v>
      </c>
      <c r="M39" s="28">
        <f t="shared" si="3"/>
        <v>442760</v>
      </c>
      <c r="N39" s="28">
        <f t="shared" si="3"/>
        <v>474894</v>
      </c>
      <c r="O39" s="28">
        <f t="shared" si="3"/>
        <v>457457</v>
      </c>
      <c r="P39" s="28">
        <f t="shared" si="3"/>
        <v>494314</v>
      </c>
      <c r="Q39" s="28">
        <f t="shared" si="3"/>
        <v>459254</v>
      </c>
      <c r="R39" s="28">
        <f t="shared" si="3"/>
        <v>496930</v>
      </c>
      <c r="S39" s="28">
        <f t="shared" si="3"/>
        <v>472499</v>
      </c>
      <c r="T39" s="28">
        <f t="shared" si="3"/>
        <v>515605</v>
      </c>
      <c r="U39" s="28">
        <f t="shared" si="3"/>
        <v>490055</v>
      </c>
      <c r="V39" s="28">
        <f t="shared" si="3"/>
        <v>489260</v>
      </c>
      <c r="W39" s="28">
        <f t="shared" si="3"/>
        <v>450142</v>
      </c>
      <c r="X39" s="28">
        <f t="shared" si="3"/>
        <v>501660</v>
      </c>
      <c r="Y39" s="28">
        <f t="shared" si="3"/>
        <v>489561</v>
      </c>
      <c r="Z39" s="28">
        <f aca="true" t="shared" si="4" ref="Z39:AF39">SUM(Z160)</f>
        <v>501568</v>
      </c>
      <c r="AA39" s="28">
        <f t="shared" si="4"/>
        <v>493912.93999999994</v>
      </c>
      <c r="AB39" s="28">
        <f t="shared" si="4"/>
        <v>513971</v>
      </c>
      <c r="AC39" s="28">
        <f t="shared" si="4"/>
        <v>507773</v>
      </c>
      <c r="AD39" s="28">
        <f t="shared" si="4"/>
        <v>517671</v>
      </c>
      <c r="AE39" s="28">
        <f t="shared" si="4"/>
        <v>506856</v>
      </c>
      <c r="AF39" s="28">
        <f t="shared" si="4"/>
        <v>569955</v>
      </c>
      <c r="AG39" s="28">
        <f>SUM(AG160)</f>
        <v>548356</v>
      </c>
      <c r="AH39" s="28">
        <f>SUM(AH160)</f>
        <v>576343</v>
      </c>
      <c r="AI39" s="28">
        <f>SUM(AI160)</f>
        <v>575943</v>
      </c>
      <c r="AJ39" s="28">
        <f>SUM(AJ160)</f>
        <v>587484</v>
      </c>
      <c r="AK39" s="204">
        <f>SUM(AJ39-AH39)</f>
        <v>11141</v>
      </c>
      <c r="AL39" s="205">
        <f>SUM(AK39/AH39)</f>
        <v>0.019330502842925132</v>
      </c>
    </row>
    <row r="40" spans="1:38" ht="12" customHeight="1">
      <c r="A40" s="25">
        <v>120</v>
      </c>
      <c r="B40" s="26" t="s">
        <v>46</v>
      </c>
      <c r="C40" s="28">
        <f>SUM(C180)</f>
        <v>247417</v>
      </c>
      <c r="D40" s="28">
        <f>SUM(D180)</f>
        <v>249960</v>
      </c>
      <c r="E40" s="28">
        <f aca="true" t="shared" si="5" ref="E40:X40">SUM(E180)</f>
        <v>254490</v>
      </c>
      <c r="F40" s="28">
        <f t="shared" si="5"/>
        <v>263325</v>
      </c>
      <c r="G40" s="28">
        <f t="shared" si="5"/>
        <v>272105</v>
      </c>
      <c r="H40" s="28">
        <f t="shared" si="5"/>
        <v>274817</v>
      </c>
      <c r="I40" s="28">
        <f t="shared" si="5"/>
        <v>268103</v>
      </c>
      <c r="J40" s="28">
        <f t="shared" si="5"/>
        <v>266328</v>
      </c>
      <c r="K40" s="28">
        <f t="shared" si="5"/>
        <v>259478</v>
      </c>
      <c r="L40" s="28">
        <f t="shared" si="5"/>
        <v>277621</v>
      </c>
      <c r="M40" s="28">
        <f t="shared" si="5"/>
        <v>275284</v>
      </c>
      <c r="N40" s="28">
        <f t="shared" si="5"/>
        <v>292817</v>
      </c>
      <c r="O40" s="28">
        <f t="shared" si="5"/>
        <v>297519</v>
      </c>
      <c r="P40" s="28">
        <f t="shared" si="5"/>
        <v>325365</v>
      </c>
      <c r="Q40" s="28">
        <f t="shared" si="5"/>
        <v>315725</v>
      </c>
      <c r="R40" s="28">
        <f t="shared" si="5"/>
        <v>337428</v>
      </c>
      <c r="S40" s="28">
        <f t="shared" si="5"/>
        <v>334193</v>
      </c>
      <c r="T40" s="28">
        <f t="shared" si="5"/>
        <v>348742.97152</v>
      </c>
      <c r="U40" s="28">
        <f t="shared" si="5"/>
        <v>331102</v>
      </c>
      <c r="V40" s="28">
        <f t="shared" si="5"/>
        <v>357074</v>
      </c>
      <c r="W40" s="28">
        <f t="shared" si="5"/>
        <v>335163</v>
      </c>
      <c r="X40" s="28">
        <f t="shared" si="5"/>
        <v>360116</v>
      </c>
      <c r="Y40" s="28">
        <f aca="true" t="shared" si="6" ref="Y40:AD40">SUM(Y180)</f>
        <v>345905</v>
      </c>
      <c r="Z40" s="28">
        <f t="shared" si="6"/>
        <v>351015</v>
      </c>
      <c r="AA40" s="28">
        <f t="shared" si="6"/>
        <v>349758.77999999997</v>
      </c>
      <c r="AB40" s="28">
        <f t="shared" si="6"/>
        <v>360648</v>
      </c>
      <c r="AC40" s="28">
        <f t="shared" si="6"/>
        <v>328338</v>
      </c>
      <c r="AD40" s="28">
        <f t="shared" si="6"/>
        <v>357810</v>
      </c>
      <c r="AE40" s="28">
        <f aca="true" t="shared" si="7" ref="AE40:AJ40">SUM(AE180)</f>
        <v>344907</v>
      </c>
      <c r="AF40" s="28">
        <f t="shared" si="7"/>
        <v>382541</v>
      </c>
      <c r="AG40" s="28">
        <f t="shared" si="7"/>
        <v>384677</v>
      </c>
      <c r="AH40" s="28">
        <f t="shared" si="7"/>
        <v>420488</v>
      </c>
      <c r="AI40" s="28">
        <f t="shared" si="7"/>
        <v>420488</v>
      </c>
      <c r="AJ40" s="28">
        <f t="shared" si="7"/>
        <v>428315</v>
      </c>
      <c r="AK40" s="204">
        <f aca="true" t="shared" si="8" ref="AK40:AK90">SUM(AJ40-AH40)</f>
        <v>7827</v>
      </c>
      <c r="AL40" s="205">
        <f aca="true" t="shared" si="9" ref="AL40:AL90">SUM(AK40/AH40)</f>
        <v>0.018614086489983066</v>
      </c>
    </row>
    <row r="41" spans="1:38" ht="12" customHeight="1">
      <c r="A41" s="25">
        <v>130</v>
      </c>
      <c r="B41" s="26" t="s">
        <v>47</v>
      </c>
      <c r="C41" s="28">
        <f>SUM(C186)</f>
        <v>7254</v>
      </c>
      <c r="D41" s="28">
        <f>SUM(D186)</f>
        <v>10500</v>
      </c>
      <c r="E41" s="28">
        <f aca="true" t="shared" si="10" ref="E41:X41">SUM(E186)</f>
        <v>11434</v>
      </c>
      <c r="F41" s="28">
        <f t="shared" si="10"/>
        <v>8500</v>
      </c>
      <c r="G41" s="28">
        <f t="shared" si="10"/>
        <v>4778</v>
      </c>
      <c r="H41" s="28">
        <f t="shared" si="10"/>
        <v>8500</v>
      </c>
      <c r="I41" s="28">
        <f t="shared" si="10"/>
        <v>6418</v>
      </c>
      <c r="J41" s="28">
        <f t="shared" si="10"/>
        <v>4100</v>
      </c>
      <c r="K41" s="28">
        <f t="shared" si="10"/>
        <v>2513</v>
      </c>
      <c r="L41" s="28">
        <f t="shared" si="10"/>
        <v>4100</v>
      </c>
      <c r="M41" s="28">
        <f t="shared" si="10"/>
        <v>957</v>
      </c>
      <c r="N41" s="28">
        <f t="shared" si="10"/>
        <v>4100</v>
      </c>
      <c r="O41" s="28">
        <f t="shared" si="10"/>
        <v>2105</v>
      </c>
      <c r="P41" s="28">
        <f t="shared" si="10"/>
        <v>4100</v>
      </c>
      <c r="Q41" s="28">
        <f t="shared" si="10"/>
        <v>3950</v>
      </c>
      <c r="R41" s="28">
        <f t="shared" si="10"/>
        <v>4100</v>
      </c>
      <c r="S41" s="28">
        <f t="shared" si="10"/>
        <v>629</v>
      </c>
      <c r="T41" s="28">
        <f t="shared" si="10"/>
        <v>4100</v>
      </c>
      <c r="U41" s="28">
        <f t="shared" si="10"/>
        <v>1230</v>
      </c>
      <c r="V41" s="28">
        <f t="shared" si="10"/>
        <v>2500</v>
      </c>
      <c r="W41" s="28">
        <f t="shared" si="10"/>
        <v>160</v>
      </c>
      <c r="X41" s="28">
        <f t="shared" si="10"/>
        <v>500</v>
      </c>
      <c r="Y41" s="28">
        <f aca="true" t="shared" si="11" ref="Y41:AD41">SUM(Y186)</f>
        <v>2918</v>
      </c>
      <c r="Z41" s="28">
        <f t="shared" si="11"/>
        <v>500</v>
      </c>
      <c r="AA41" s="28">
        <f t="shared" si="11"/>
        <v>40</v>
      </c>
      <c r="AB41" s="28">
        <f t="shared" si="11"/>
        <v>500</v>
      </c>
      <c r="AC41" s="28">
        <f t="shared" si="11"/>
        <v>195</v>
      </c>
      <c r="AD41" s="28">
        <f t="shared" si="11"/>
        <v>500</v>
      </c>
      <c r="AE41" s="28">
        <f aca="true" t="shared" si="12" ref="AE41:AJ41">SUM(AE186)</f>
        <v>356</v>
      </c>
      <c r="AF41" s="28">
        <f t="shared" si="12"/>
        <v>500</v>
      </c>
      <c r="AG41" s="28">
        <f t="shared" si="12"/>
        <v>76</v>
      </c>
      <c r="AH41" s="28">
        <f t="shared" si="12"/>
        <v>500</v>
      </c>
      <c r="AI41" s="28">
        <f t="shared" si="12"/>
        <v>500</v>
      </c>
      <c r="AJ41" s="28">
        <f t="shared" si="12"/>
        <v>500</v>
      </c>
      <c r="AK41" s="204">
        <f t="shared" si="8"/>
        <v>0</v>
      </c>
      <c r="AL41" s="205">
        <f t="shared" si="9"/>
        <v>0</v>
      </c>
    </row>
    <row r="42" spans="1:38" ht="12" customHeight="1">
      <c r="A42" s="25">
        <v>135</v>
      </c>
      <c r="B42" s="26" t="s">
        <v>48</v>
      </c>
      <c r="C42" s="28">
        <f>SUM(C191)</f>
        <v>61081</v>
      </c>
      <c r="D42" s="28">
        <f>SUM(D191)</f>
        <v>68000</v>
      </c>
      <c r="E42" s="28">
        <f aca="true" t="shared" si="13" ref="E42:X42">SUM(E191)</f>
        <v>65870</v>
      </c>
      <c r="F42" s="28">
        <f t="shared" si="13"/>
        <v>68000</v>
      </c>
      <c r="G42" s="28">
        <f t="shared" si="13"/>
        <v>47413</v>
      </c>
      <c r="H42" s="28">
        <f t="shared" si="13"/>
        <v>63000</v>
      </c>
      <c r="I42" s="28">
        <f t="shared" si="13"/>
        <v>60115</v>
      </c>
      <c r="J42" s="28">
        <f t="shared" si="13"/>
        <v>58000</v>
      </c>
      <c r="K42" s="28">
        <f t="shared" si="13"/>
        <v>61499</v>
      </c>
      <c r="L42" s="28">
        <f t="shared" si="13"/>
        <v>58000</v>
      </c>
      <c r="M42" s="28">
        <f t="shared" si="13"/>
        <v>60810</v>
      </c>
      <c r="N42" s="28">
        <f t="shared" si="13"/>
        <v>63500</v>
      </c>
      <c r="O42" s="28">
        <f t="shared" si="13"/>
        <v>63210</v>
      </c>
      <c r="P42" s="28">
        <f t="shared" si="13"/>
        <v>63500</v>
      </c>
      <c r="Q42" s="28">
        <f t="shared" si="13"/>
        <v>71869</v>
      </c>
      <c r="R42" s="28">
        <f t="shared" si="13"/>
        <v>65000</v>
      </c>
      <c r="S42" s="28">
        <f t="shared" si="13"/>
        <v>55060</v>
      </c>
      <c r="T42" s="28">
        <f t="shared" si="13"/>
        <v>66000</v>
      </c>
      <c r="U42" s="28">
        <f t="shared" si="13"/>
        <v>43000</v>
      </c>
      <c r="V42" s="28">
        <f t="shared" si="13"/>
        <v>58000</v>
      </c>
      <c r="W42" s="28">
        <f t="shared" si="13"/>
        <v>50967</v>
      </c>
      <c r="X42" s="28">
        <f t="shared" si="13"/>
        <v>53000</v>
      </c>
      <c r="Y42" s="28">
        <f aca="true" t="shared" si="14" ref="Y42:AD42">SUM(Y191)</f>
        <v>73513</v>
      </c>
      <c r="Z42" s="28">
        <f t="shared" si="14"/>
        <v>54400</v>
      </c>
      <c r="AA42" s="28">
        <f t="shared" si="14"/>
        <v>53174.65</v>
      </c>
      <c r="AB42" s="28">
        <f t="shared" si="14"/>
        <v>55000</v>
      </c>
      <c r="AC42" s="28">
        <f t="shared" si="14"/>
        <v>88049</v>
      </c>
      <c r="AD42" s="28">
        <f t="shared" si="14"/>
        <v>57000</v>
      </c>
      <c r="AE42" s="28">
        <f aca="true" t="shared" si="15" ref="AE42:AJ42">SUM(AE191)</f>
        <v>76325</v>
      </c>
      <c r="AF42" s="28">
        <f t="shared" si="15"/>
        <v>65000</v>
      </c>
      <c r="AG42" s="28">
        <f t="shared" si="15"/>
        <v>64690</v>
      </c>
      <c r="AH42" s="28">
        <f t="shared" si="15"/>
        <v>77000</v>
      </c>
      <c r="AI42" s="28">
        <f t="shared" si="15"/>
        <v>78000</v>
      </c>
      <c r="AJ42" s="28">
        <f t="shared" si="15"/>
        <v>79000</v>
      </c>
      <c r="AK42" s="204">
        <f t="shared" si="8"/>
        <v>2000</v>
      </c>
      <c r="AL42" s="205">
        <f t="shared" si="9"/>
        <v>0.025974025974025976</v>
      </c>
    </row>
    <row r="43" spans="1:38" ht="12" customHeight="1">
      <c r="A43" s="25">
        <v>140</v>
      </c>
      <c r="B43" s="26" t="s">
        <v>49</v>
      </c>
      <c r="C43" s="28">
        <f>SUM(C203)</f>
        <v>8613</v>
      </c>
      <c r="D43" s="28">
        <f>SUM(D203)</f>
        <v>9565</v>
      </c>
      <c r="E43" s="28">
        <f aca="true" t="shared" si="16" ref="E43:X43">SUM(E203)</f>
        <v>6366</v>
      </c>
      <c r="F43" s="28">
        <f t="shared" si="16"/>
        <v>9931</v>
      </c>
      <c r="G43" s="28">
        <f t="shared" si="16"/>
        <v>6556</v>
      </c>
      <c r="H43" s="28">
        <f t="shared" si="16"/>
        <v>6945</v>
      </c>
      <c r="I43" s="28">
        <f t="shared" si="16"/>
        <v>6914</v>
      </c>
      <c r="J43" s="28">
        <f t="shared" si="16"/>
        <v>10002</v>
      </c>
      <c r="K43" s="28">
        <f t="shared" si="16"/>
        <v>9999</v>
      </c>
      <c r="L43" s="28">
        <f t="shared" si="16"/>
        <v>8972</v>
      </c>
      <c r="M43" s="28">
        <f t="shared" si="16"/>
        <v>8240.33</v>
      </c>
      <c r="N43" s="28">
        <f t="shared" si="16"/>
        <v>11328</v>
      </c>
      <c r="O43" s="28">
        <f t="shared" si="16"/>
        <v>8764</v>
      </c>
      <c r="P43" s="28">
        <f t="shared" si="16"/>
        <v>13032</v>
      </c>
      <c r="Q43" s="28">
        <f t="shared" si="16"/>
        <v>9331</v>
      </c>
      <c r="R43" s="28">
        <f t="shared" si="16"/>
        <v>12382</v>
      </c>
      <c r="S43" s="28">
        <f t="shared" si="16"/>
        <v>10664</v>
      </c>
      <c r="T43" s="28">
        <f t="shared" si="16"/>
        <v>17435.559999999998</v>
      </c>
      <c r="U43" s="28">
        <f t="shared" si="16"/>
        <v>27022</v>
      </c>
      <c r="V43" s="28">
        <f t="shared" si="16"/>
        <v>33002</v>
      </c>
      <c r="W43" s="28">
        <f t="shared" si="16"/>
        <v>17589</v>
      </c>
      <c r="X43" s="28">
        <f t="shared" si="16"/>
        <v>24103</v>
      </c>
      <c r="Y43" s="28">
        <f aca="true" t="shared" si="17" ref="Y43:AD43">SUM(Y203)</f>
        <v>13616</v>
      </c>
      <c r="Z43" s="28">
        <f t="shared" si="17"/>
        <v>30143</v>
      </c>
      <c r="AA43" s="28">
        <f t="shared" si="17"/>
        <v>22490</v>
      </c>
      <c r="AB43" s="28">
        <f t="shared" si="17"/>
        <v>40732</v>
      </c>
      <c r="AC43" s="28">
        <f t="shared" si="17"/>
        <v>21728</v>
      </c>
      <c r="AD43" s="28">
        <f t="shared" si="17"/>
        <v>29300</v>
      </c>
      <c r="AE43" s="28">
        <f aca="true" t="shared" si="18" ref="AE43:AJ43">SUM(AE203)</f>
        <v>11201</v>
      </c>
      <c r="AF43" s="28">
        <f t="shared" si="18"/>
        <v>34074</v>
      </c>
      <c r="AG43" s="28">
        <f t="shared" si="18"/>
        <v>16714</v>
      </c>
      <c r="AH43" s="28">
        <f t="shared" si="18"/>
        <v>29790</v>
      </c>
      <c r="AI43" s="28">
        <f t="shared" si="18"/>
        <v>29790</v>
      </c>
      <c r="AJ43" s="28">
        <f t="shared" si="18"/>
        <v>34785</v>
      </c>
      <c r="AK43" s="204">
        <f t="shared" si="8"/>
        <v>4995</v>
      </c>
      <c r="AL43" s="205">
        <f t="shared" si="9"/>
        <v>0.16767371601208458</v>
      </c>
    </row>
    <row r="44" spans="1:38" ht="12" customHeight="1">
      <c r="A44" s="25">
        <v>150</v>
      </c>
      <c r="B44" s="26" t="s">
        <v>50</v>
      </c>
      <c r="C44" s="28">
        <f>SUM(C217)</f>
        <v>16390</v>
      </c>
      <c r="D44" s="28">
        <f>SUM(D217)</f>
        <v>19635</v>
      </c>
      <c r="E44" s="28">
        <f aca="true" t="shared" si="19" ref="E44:X44">SUM(E217)</f>
        <v>14485</v>
      </c>
      <c r="F44" s="28">
        <f t="shared" si="19"/>
        <v>17833</v>
      </c>
      <c r="G44" s="28">
        <f t="shared" si="19"/>
        <v>12732</v>
      </c>
      <c r="H44" s="28">
        <f t="shared" si="19"/>
        <v>17833</v>
      </c>
      <c r="I44" s="28">
        <f t="shared" si="19"/>
        <v>14350</v>
      </c>
      <c r="J44" s="28">
        <f t="shared" si="19"/>
        <v>15833</v>
      </c>
      <c r="K44" s="28">
        <f t="shared" si="19"/>
        <v>8460</v>
      </c>
      <c r="L44" s="28">
        <f t="shared" si="19"/>
        <v>15833</v>
      </c>
      <c r="M44" s="28">
        <f t="shared" si="19"/>
        <v>10386</v>
      </c>
      <c r="N44" s="28">
        <f t="shared" si="19"/>
        <v>18255</v>
      </c>
      <c r="O44" s="28">
        <f t="shared" si="19"/>
        <v>8946</v>
      </c>
      <c r="P44" s="28">
        <f t="shared" si="19"/>
        <v>18255</v>
      </c>
      <c r="Q44" s="28">
        <f t="shared" si="19"/>
        <v>10726</v>
      </c>
      <c r="R44" s="28">
        <f t="shared" si="19"/>
        <v>19055</v>
      </c>
      <c r="S44" s="28">
        <f t="shared" si="19"/>
        <v>14443</v>
      </c>
      <c r="T44" s="28">
        <f t="shared" si="19"/>
        <v>20055</v>
      </c>
      <c r="U44" s="28">
        <f t="shared" si="19"/>
        <v>15734</v>
      </c>
      <c r="V44" s="28">
        <f t="shared" si="19"/>
        <v>10603</v>
      </c>
      <c r="W44" s="28">
        <f t="shared" si="19"/>
        <v>10048</v>
      </c>
      <c r="X44" s="28">
        <f t="shared" si="19"/>
        <v>13530</v>
      </c>
      <c r="Y44" s="28">
        <f aca="true" t="shared" si="20" ref="Y44:AD44">SUM(Y217)</f>
        <v>4682</v>
      </c>
      <c r="Z44" s="28">
        <f t="shared" si="20"/>
        <v>13780</v>
      </c>
      <c r="AA44" s="28">
        <f t="shared" si="20"/>
        <v>8809</v>
      </c>
      <c r="AB44" s="28">
        <f t="shared" si="20"/>
        <v>13565</v>
      </c>
      <c r="AC44" s="28">
        <f t="shared" si="20"/>
        <v>7298</v>
      </c>
      <c r="AD44" s="28">
        <f t="shared" si="20"/>
        <v>13565</v>
      </c>
      <c r="AE44" s="28">
        <f aca="true" t="shared" si="21" ref="AE44:AJ44">SUM(AE217)</f>
        <v>13083</v>
      </c>
      <c r="AF44" s="28">
        <f t="shared" si="21"/>
        <v>13714</v>
      </c>
      <c r="AG44" s="28">
        <f t="shared" si="21"/>
        <v>10333</v>
      </c>
      <c r="AH44" s="28">
        <f t="shared" si="21"/>
        <v>15006</v>
      </c>
      <c r="AI44" s="28">
        <f t="shared" si="21"/>
        <v>15006</v>
      </c>
      <c r="AJ44" s="28">
        <f t="shared" si="21"/>
        <v>24506</v>
      </c>
      <c r="AK44" s="204">
        <f t="shared" si="8"/>
        <v>9500</v>
      </c>
      <c r="AL44" s="205">
        <f t="shared" si="9"/>
        <v>0.6330801012928162</v>
      </c>
    </row>
    <row r="45" spans="1:38" ht="12" customHeight="1">
      <c r="A45" s="25">
        <v>530</v>
      </c>
      <c r="B45" s="26" t="s">
        <v>51</v>
      </c>
      <c r="C45" s="28">
        <f>SUM(C506)</f>
        <v>26480</v>
      </c>
      <c r="D45" s="28">
        <f>SUM(D506)</f>
        <v>30773</v>
      </c>
      <c r="E45" s="28">
        <f aca="true" t="shared" si="22" ref="E45:X45">SUM(E506)</f>
        <v>28721</v>
      </c>
      <c r="F45" s="28">
        <f t="shared" si="22"/>
        <v>32812</v>
      </c>
      <c r="G45" s="28">
        <f t="shared" si="22"/>
        <v>28984</v>
      </c>
      <c r="H45" s="28">
        <f t="shared" si="22"/>
        <v>32951</v>
      </c>
      <c r="I45" s="28">
        <f t="shared" si="22"/>
        <v>28726</v>
      </c>
      <c r="J45" s="28">
        <f t="shared" si="22"/>
        <v>33693</v>
      </c>
      <c r="K45" s="28">
        <f t="shared" si="22"/>
        <v>33094</v>
      </c>
      <c r="L45" s="28">
        <f t="shared" si="22"/>
        <v>33799</v>
      </c>
      <c r="M45" s="28">
        <f t="shared" si="22"/>
        <v>36608</v>
      </c>
      <c r="N45" s="28">
        <f t="shared" si="22"/>
        <v>35022</v>
      </c>
      <c r="O45" s="28">
        <f t="shared" si="22"/>
        <v>34481</v>
      </c>
      <c r="P45" s="28">
        <f t="shared" si="22"/>
        <v>40600</v>
      </c>
      <c r="Q45" s="28">
        <f t="shared" si="22"/>
        <v>25848</v>
      </c>
      <c r="R45" s="28">
        <f t="shared" si="22"/>
        <v>42850</v>
      </c>
      <c r="S45" s="28">
        <f t="shared" si="22"/>
        <v>29804</v>
      </c>
      <c r="T45" s="28">
        <f t="shared" si="22"/>
        <v>41240</v>
      </c>
      <c r="U45" s="28">
        <f t="shared" si="22"/>
        <v>33200</v>
      </c>
      <c r="V45" s="28">
        <f t="shared" si="22"/>
        <v>39715</v>
      </c>
      <c r="W45" s="28">
        <f t="shared" si="22"/>
        <v>29707</v>
      </c>
      <c r="X45" s="28">
        <f t="shared" si="22"/>
        <v>39580</v>
      </c>
      <c r="Y45" s="28">
        <f aca="true" t="shared" si="23" ref="Y45:AD45">SUM(Y506)</f>
        <v>30838</v>
      </c>
      <c r="Z45" s="28">
        <f t="shared" si="23"/>
        <v>44449</v>
      </c>
      <c r="AA45" s="28">
        <f t="shared" si="23"/>
        <v>36861</v>
      </c>
      <c r="AB45" s="28">
        <f t="shared" si="23"/>
        <v>47028</v>
      </c>
      <c r="AC45" s="28">
        <f t="shared" si="23"/>
        <v>38815</v>
      </c>
      <c r="AD45" s="28">
        <f t="shared" si="23"/>
        <v>50030</v>
      </c>
      <c r="AE45" s="28">
        <f aca="true" t="shared" si="24" ref="AE45:AJ45">SUM(AE506)</f>
        <v>45787</v>
      </c>
      <c r="AF45" s="28">
        <f t="shared" si="24"/>
        <v>53182</v>
      </c>
      <c r="AG45" s="28">
        <f t="shared" si="24"/>
        <v>45487</v>
      </c>
      <c r="AH45" s="28">
        <f t="shared" si="24"/>
        <v>56821</v>
      </c>
      <c r="AI45" s="28">
        <f t="shared" si="24"/>
        <v>56821</v>
      </c>
      <c r="AJ45" s="28">
        <f t="shared" si="24"/>
        <v>60812</v>
      </c>
      <c r="AK45" s="204">
        <f t="shared" si="8"/>
        <v>3991</v>
      </c>
      <c r="AL45" s="205">
        <f t="shared" si="9"/>
        <v>0.070238116189437</v>
      </c>
    </row>
    <row r="46" spans="1:38" ht="12" customHeight="1">
      <c r="A46" s="30"/>
      <c r="B46" s="26" t="s">
        <v>52</v>
      </c>
      <c r="C46" s="28">
        <f>SUM(C39:C45)</f>
        <v>706608</v>
      </c>
      <c r="D46" s="28">
        <f>SUM(D39:D45)</f>
        <v>776516</v>
      </c>
      <c r="E46" s="28">
        <f aca="true" t="shared" si="25" ref="E46:Z46">SUM(E39:E45)</f>
        <v>764596</v>
      </c>
      <c r="F46" s="28">
        <f t="shared" si="25"/>
        <v>815706</v>
      </c>
      <c r="G46" s="28">
        <f t="shared" si="25"/>
        <v>777310</v>
      </c>
      <c r="H46" s="28">
        <f t="shared" si="25"/>
        <v>824563</v>
      </c>
      <c r="I46" s="28">
        <f t="shared" si="25"/>
        <v>819262</v>
      </c>
      <c r="J46" s="28">
        <f t="shared" si="25"/>
        <v>804456</v>
      </c>
      <c r="K46" s="28">
        <f t="shared" si="25"/>
        <v>787652</v>
      </c>
      <c r="L46" s="28">
        <f t="shared" si="25"/>
        <v>854697</v>
      </c>
      <c r="M46" s="28">
        <f t="shared" si="25"/>
        <v>835045.33</v>
      </c>
      <c r="N46" s="28">
        <f t="shared" si="25"/>
        <v>899916</v>
      </c>
      <c r="O46" s="28">
        <f t="shared" si="25"/>
        <v>872482</v>
      </c>
      <c r="P46" s="28">
        <f t="shared" si="25"/>
        <v>959166</v>
      </c>
      <c r="Q46" s="28">
        <f t="shared" si="25"/>
        <v>896703</v>
      </c>
      <c r="R46" s="28">
        <f t="shared" si="25"/>
        <v>977745</v>
      </c>
      <c r="S46" s="28">
        <f t="shared" si="25"/>
        <v>917292</v>
      </c>
      <c r="T46" s="28">
        <f t="shared" si="25"/>
        <v>1013178.53152</v>
      </c>
      <c r="U46" s="28">
        <f t="shared" si="25"/>
        <v>941343</v>
      </c>
      <c r="V46" s="28">
        <f t="shared" si="25"/>
        <v>990154</v>
      </c>
      <c r="W46" s="28">
        <f t="shared" si="25"/>
        <v>893776</v>
      </c>
      <c r="X46" s="28">
        <f t="shared" si="25"/>
        <v>992489</v>
      </c>
      <c r="Y46" s="28">
        <f t="shared" si="25"/>
        <v>961033</v>
      </c>
      <c r="Z46" s="28">
        <f t="shared" si="25"/>
        <v>995855</v>
      </c>
      <c r="AA46" s="28">
        <f aca="true" t="shared" si="26" ref="AA46:AF46">SUM(AA39:AA45)</f>
        <v>965046.37</v>
      </c>
      <c r="AB46" s="28">
        <f t="shared" si="26"/>
        <v>1031444</v>
      </c>
      <c r="AC46" s="28">
        <f t="shared" si="26"/>
        <v>992196</v>
      </c>
      <c r="AD46" s="28">
        <f t="shared" si="26"/>
        <v>1025876</v>
      </c>
      <c r="AE46" s="28">
        <f t="shared" si="26"/>
        <v>998515</v>
      </c>
      <c r="AF46" s="28">
        <f t="shared" si="26"/>
        <v>1118966</v>
      </c>
      <c r="AG46" s="28">
        <f>SUM(AG39:AG45)</f>
        <v>1070333</v>
      </c>
      <c r="AH46" s="28">
        <f>SUM(AH39:AH45)</f>
        <v>1175948</v>
      </c>
      <c r="AI46" s="28">
        <f>SUM(AI39:AI45)</f>
        <v>1176548</v>
      </c>
      <c r="AJ46" s="28">
        <f>SUM(AJ39:AJ45)</f>
        <v>1215402</v>
      </c>
      <c r="AK46" s="204">
        <f t="shared" si="8"/>
        <v>39454</v>
      </c>
      <c r="AL46" s="205">
        <f t="shared" si="9"/>
        <v>0.03355080326681112</v>
      </c>
    </row>
    <row r="47" spans="1:38" ht="12" customHeight="1">
      <c r="A47" s="25">
        <v>160</v>
      </c>
      <c r="B47" s="26" t="s">
        <v>53</v>
      </c>
      <c r="C47" s="28">
        <f>SUM(C222)</f>
        <v>21763</v>
      </c>
      <c r="D47" s="28">
        <f>SUM(D222)</f>
        <v>34900</v>
      </c>
      <c r="E47" s="28">
        <f aca="true" t="shared" si="27" ref="E47:X47">SUM(E222)</f>
        <v>41240</v>
      </c>
      <c r="F47" s="28">
        <f t="shared" si="27"/>
        <v>44000</v>
      </c>
      <c r="G47" s="28">
        <f t="shared" si="27"/>
        <v>41694</v>
      </c>
      <c r="H47" s="28">
        <f t="shared" si="27"/>
        <v>54000</v>
      </c>
      <c r="I47" s="28">
        <f t="shared" si="27"/>
        <v>57781</v>
      </c>
      <c r="J47" s="28">
        <f t="shared" si="27"/>
        <v>52500</v>
      </c>
      <c r="K47" s="28">
        <f t="shared" si="27"/>
        <v>63719</v>
      </c>
      <c r="L47" s="28">
        <f t="shared" si="27"/>
        <v>69500</v>
      </c>
      <c r="M47" s="28">
        <f t="shared" si="27"/>
        <v>75135</v>
      </c>
      <c r="N47" s="28">
        <f t="shared" si="27"/>
        <v>71500</v>
      </c>
      <c r="O47" s="28">
        <f t="shared" si="27"/>
        <v>72466</v>
      </c>
      <c r="P47" s="28">
        <f t="shared" si="27"/>
        <v>74284</v>
      </c>
      <c r="Q47" s="28">
        <f t="shared" si="27"/>
        <v>78507</v>
      </c>
      <c r="R47" s="28">
        <f t="shared" si="27"/>
        <v>84500</v>
      </c>
      <c r="S47" s="28">
        <f t="shared" si="27"/>
        <v>78564</v>
      </c>
      <c r="T47" s="28">
        <f t="shared" si="27"/>
        <v>87000</v>
      </c>
      <c r="U47" s="28">
        <f t="shared" si="27"/>
        <v>80710</v>
      </c>
      <c r="V47" s="28">
        <f t="shared" si="27"/>
        <v>92500</v>
      </c>
      <c r="W47" s="28">
        <f t="shared" si="27"/>
        <v>91090</v>
      </c>
      <c r="X47" s="28">
        <f t="shared" si="27"/>
        <v>91000</v>
      </c>
      <c r="Y47" s="28">
        <f aca="true" t="shared" si="28" ref="Y47:AD47">SUM(Y222)</f>
        <v>89601</v>
      </c>
      <c r="Z47" s="28">
        <f t="shared" si="28"/>
        <v>98500</v>
      </c>
      <c r="AA47" s="28">
        <f t="shared" si="28"/>
        <v>94801</v>
      </c>
      <c r="AB47" s="28">
        <f t="shared" si="28"/>
        <v>97900</v>
      </c>
      <c r="AC47" s="28">
        <f t="shared" si="28"/>
        <v>87805</v>
      </c>
      <c r="AD47" s="28">
        <f t="shared" si="28"/>
        <v>97500</v>
      </c>
      <c r="AE47" s="28">
        <f aca="true" t="shared" si="29" ref="AE47:AJ47">SUM(AE222)</f>
        <v>87962</v>
      </c>
      <c r="AF47" s="28">
        <f t="shared" si="29"/>
        <v>95000</v>
      </c>
      <c r="AG47" s="28">
        <f t="shared" si="29"/>
        <v>90972</v>
      </c>
      <c r="AH47" s="28">
        <f t="shared" si="29"/>
        <v>103000</v>
      </c>
      <c r="AI47" s="28">
        <f t="shared" si="29"/>
        <v>103000</v>
      </c>
      <c r="AJ47" s="28">
        <f t="shared" si="29"/>
        <v>105000</v>
      </c>
      <c r="AK47" s="204">
        <f t="shared" si="8"/>
        <v>2000</v>
      </c>
      <c r="AL47" s="205">
        <f t="shared" si="9"/>
        <v>0.019417475728155338</v>
      </c>
    </row>
    <row r="48" spans="1:38" ht="12" customHeight="1">
      <c r="A48" s="25">
        <v>170</v>
      </c>
      <c r="B48" s="26" t="s">
        <v>458</v>
      </c>
      <c r="C48" s="28">
        <f>SUM(C236)</f>
        <v>381075</v>
      </c>
      <c r="D48" s="28">
        <f>SUM(D236)</f>
        <v>483051</v>
      </c>
      <c r="E48" s="28">
        <f aca="true" t="shared" si="30" ref="E48:X48">SUM(E236)</f>
        <v>492257</v>
      </c>
      <c r="F48" s="28">
        <f t="shared" si="30"/>
        <v>550446</v>
      </c>
      <c r="G48" s="28">
        <f t="shared" si="30"/>
        <v>565461</v>
      </c>
      <c r="H48" s="28">
        <f t="shared" si="30"/>
        <v>605550</v>
      </c>
      <c r="I48" s="28">
        <f t="shared" si="30"/>
        <v>622667</v>
      </c>
      <c r="J48" s="28">
        <f t="shared" si="30"/>
        <v>646090</v>
      </c>
      <c r="K48" s="28">
        <f t="shared" si="30"/>
        <v>684583</v>
      </c>
      <c r="L48" s="28">
        <f t="shared" si="30"/>
        <v>748600</v>
      </c>
      <c r="M48" s="28">
        <f t="shared" si="30"/>
        <v>724944</v>
      </c>
      <c r="N48" s="28">
        <f t="shared" si="30"/>
        <v>768100</v>
      </c>
      <c r="O48" s="28">
        <f t="shared" si="30"/>
        <v>712111</v>
      </c>
      <c r="P48" s="28">
        <f t="shared" si="30"/>
        <v>780135</v>
      </c>
      <c r="Q48" s="28">
        <f t="shared" si="30"/>
        <v>781288</v>
      </c>
      <c r="R48" s="28">
        <f t="shared" si="30"/>
        <v>829200</v>
      </c>
      <c r="S48" s="28">
        <f t="shared" si="30"/>
        <v>862149</v>
      </c>
      <c r="T48" s="28">
        <f t="shared" si="30"/>
        <v>854200</v>
      </c>
      <c r="U48" s="28">
        <f t="shared" si="30"/>
        <v>883080</v>
      </c>
      <c r="V48" s="28">
        <f t="shared" si="30"/>
        <v>862111</v>
      </c>
      <c r="W48" s="28">
        <f t="shared" si="30"/>
        <v>840205</v>
      </c>
      <c r="X48" s="28">
        <f t="shared" si="30"/>
        <v>944361</v>
      </c>
      <c r="Y48" s="28">
        <f aca="true" t="shared" si="31" ref="Y48:AD48">SUM(Y236)</f>
        <v>902887</v>
      </c>
      <c r="Z48" s="28">
        <f t="shared" si="31"/>
        <v>990300</v>
      </c>
      <c r="AA48" s="28">
        <f t="shared" si="31"/>
        <v>953965</v>
      </c>
      <c r="AB48" s="28">
        <f t="shared" si="31"/>
        <v>1004167</v>
      </c>
      <c r="AC48" s="28">
        <f t="shared" si="31"/>
        <v>976574</v>
      </c>
      <c r="AD48" s="28">
        <f t="shared" si="31"/>
        <v>1035505</v>
      </c>
      <c r="AE48" s="28">
        <f aca="true" t="shared" si="32" ref="AE48:AJ48">SUM(AE236)</f>
        <v>1004780</v>
      </c>
      <c r="AF48" s="28">
        <f t="shared" si="32"/>
        <v>1104717</v>
      </c>
      <c r="AG48" s="28">
        <f t="shared" si="32"/>
        <v>1237232</v>
      </c>
      <c r="AH48" s="28">
        <f t="shared" si="32"/>
        <v>1326452</v>
      </c>
      <c r="AI48" s="28">
        <f t="shared" si="32"/>
        <v>1169000</v>
      </c>
      <c r="AJ48" s="28">
        <f t="shared" si="32"/>
        <v>1382000</v>
      </c>
      <c r="AK48" s="204">
        <f t="shared" si="8"/>
        <v>55548</v>
      </c>
      <c r="AL48" s="205">
        <f t="shared" si="9"/>
        <v>0.041877127856869305</v>
      </c>
    </row>
    <row r="49" spans="1:38" ht="12" customHeight="1">
      <c r="A49" s="25">
        <v>180</v>
      </c>
      <c r="B49" s="26" t="s">
        <v>55</v>
      </c>
      <c r="C49" s="28">
        <f>SUM(C270)</f>
        <v>490266</v>
      </c>
      <c r="D49" s="28">
        <f>SUM(D270)</f>
        <v>877689</v>
      </c>
      <c r="E49" s="28">
        <f aca="true" t="shared" si="33" ref="E49:X49">SUM(E270)</f>
        <v>1039059</v>
      </c>
      <c r="F49" s="28">
        <f t="shared" si="33"/>
        <v>963807</v>
      </c>
      <c r="G49" s="28">
        <f t="shared" si="33"/>
        <v>963807</v>
      </c>
      <c r="H49" s="28">
        <f t="shared" si="33"/>
        <v>983650</v>
      </c>
      <c r="I49" s="28">
        <f t="shared" si="33"/>
        <v>1135213</v>
      </c>
      <c r="J49" s="28">
        <f t="shared" si="33"/>
        <v>1040308</v>
      </c>
      <c r="K49" s="28">
        <f t="shared" si="33"/>
        <v>1012908</v>
      </c>
      <c r="L49" s="28">
        <f t="shared" si="33"/>
        <v>1050483</v>
      </c>
      <c r="M49" s="28">
        <f t="shared" si="33"/>
        <v>1050483</v>
      </c>
      <c r="N49" s="28">
        <f t="shared" si="33"/>
        <v>1016137</v>
      </c>
      <c r="O49" s="28">
        <f t="shared" si="33"/>
        <v>1016137</v>
      </c>
      <c r="P49" s="28">
        <f t="shared" si="33"/>
        <v>1069510</v>
      </c>
      <c r="Q49" s="28">
        <f t="shared" si="33"/>
        <v>1069754</v>
      </c>
      <c r="R49" s="28">
        <f t="shared" si="33"/>
        <v>1069510</v>
      </c>
      <c r="S49" s="28">
        <f t="shared" si="33"/>
        <v>1069510</v>
      </c>
      <c r="T49" s="28">
        <f t="shared" si="33"/>
        <v>1198897</v>
      </c>
      <c r="U49" s="28">
        <f t="shared" si="33"/>
        <v>1234893</v>
      </c>
      <c r="V49" s="28">
        <f t="shared" si="33"/>
        <v>1164116</v>
      </c>
      <c r="W49" s="28">
        <f t="shared" si="33"/>
        <v>1076951</v>
      </c>
      <c r="X49" s="28">
        <f t="shared" si="33"/>
        <v>1012784</v>
      </c>
      <c r="Y49" s="28">
        <f aca="true" t="shared" si="34" ref="Y49:AD49">SUM(Y270)</f>
        <v>1012784</v>
      </c>
      <c r="Z49" s="28">
        <f t="shared" si="34"/>
        <v>975715</v>
      </c>
      <c r="AA49" s="28">
        <f t="shared" si="34"/>
        <v>975715</v>
      </c>
      <c r="AB49" s="28">
        <f t="shared" si="34"/>
        <v>934344</v>
      </c>
      <c r="AC49" s="28">
        <f t="shared" si="34"/>
        <v>934344</v>
      </c>
      <c r="AD49" s="28">
        <f t="shared" si="34"/>
        <v>906703</v>
      </c>
      <c r="AE49" s="28">
        <f aca="true" t="shared" si="35" ref="AE49:AJ49">SUM(AE270)</f>
        <v>905703</v>
      </c>
      <c r="AF49" s="28">
        <f t="shared" si="35"/>
        <v>888319</v>
      </c>
      <c r="AG49" s="28">
        <f t="shared" si="35"/>
        <v>981247</v>
      </c>
      <c r="AH49" s="28">
        <f t="shared" si="35"/>
        <v>1278080</v>
      </c>
      <c r="AI49" s="28">
        <f t="shared" si="35"/>
        <v>1278080</v>
      </c>
      <c r="AJ49" s="28">
        <f t="shared" si="35"/>
        <v>1372908</v>
      </c>
      <c r="AK49" s="204">
        <f t="shared" si="8"/>
        <v>94828</v>
      </c>
      <c r="AL49" s="205">
        <f t="shared" si="9"/>
        <v>0.07419566850275414</v>
      </c>
    </row>
    <row r="50" spans="1:38" ht="12" customHeight="1">
      <c r="A50" s="25">
        <v>520</v>
      </c>
      <c r="B50" s="26" t="s">
        <v>56</v>
      </c>
      <c r="C50" s="28">
        <f>SUM(C493)</f>
        <v>14640</v>
      </c>
      <c r="D50" s="28">
        <f>SUM(D493)</f>
        <v>12950</v>
      </c>
      <c r="E50" s="28">
        <f aca="true" t="shared" si="36" ref="E50:X50">SUM(E493)</f>
        <v>12950</v>
      </c>
      <c r="F50" s="28">
        <f t="shared" si="36"/>
        <v>6950</v>
      </c>
      <c r="G50" s="28">
        <f t="shared" si="36"/>
        <v>10876</v>
      </c>
      <c r="H50" s="28">
        <f t="shared" si="36"/>
        <v>6950</v>
      </c>
      <c r="I50" s="28">
        <f t="shared" si="36"/>
        <v>5928</v>
      </c>
      <c r="J50" s="28">
        <f t="shared" si="36"/>
        <v>450</v>
      </c>
      <c r="K50" s="28">
        <f t="shared" si="36"/>
        <v>1785</v>
      </c>
      <c r="L50" s="28">
        <f t="shared" si="36"/>
        <v>450</v>
      </c>
      <c r="M50" s="28">
        <f t="shared" si="36"/>
        <v>10076</v>
      </c>
      <c r="N50" s="28">
        <f t="shared" si="36"/>
        <v>10450</v>
      </c>
      <c r="O50" s="28">
        <f t="shared" si="36"/>
        <v>5393</v>
      </c>
      <c r="P50" s="28">
        <f t="shared" si="36"/>
        <v>10450</v>
      </c>
      <c r="Q50" s="28">
        <f t="shared" si="36"/>
        <v>11419</v>
      </c>
      <c r="R50" s="28">
        <f t="shared" si="36"/>
        <v>10450</v>
      </c>
      <c r="S50" s="28">
        <f t="shared" si="36"/>
        <v>15044</v>
      </c>
      <c r="T50" s="28">
        <f t="shared" si="36"/>
        <v>7950</v>
      </c>
      <c r="U50" s="28">
        <f t="shared" si="36"/>
        <v>4757</v>
      </c>
      <c r="V50" s="28">
        <f t="shared" si="36"/>
        <v>450</v>
      </c>
      <c r="W50" s="28">
        <f t="shared" si="36"/>
        <v>3478</v>
      </c>
      <c r="X50" s="28">
        <f t="shared" si="36"/>
        <v>5450</v>
      </c>
      <c r="Y50" s="28">
        <f aca="true" t="shared" si="37" ref="Y50:AD50">SUM(Y493)</f>
        <v>5922</v>
      </c>
      <c r="Z50" s="28">
        <f t="shared" si="37"/>
        <v>5450</v>
      </c>
      <c r="AA50" s="28">
        <f t="shared" si="37"/>
        <v>5940</v>
      </c>
      <c r="AB50" s="28">
        <f t="shared" si="37"/>
        <v>10500</v>
      </c>
      <c r="AC50" s="28">
        <f t="shared" si="37"/>
        <v>10190</v>
      </c>
      <c r="AD50" s="28">
        <f t="shared" si="37"/>
        <v>26957</v>
      </c>
      <c r="AE50" s="28">
        <f aca="true" t="shared" si="38" ref="AE50:AJ50">SUM(AE493)</f>
        <v>19243</v>
      </c>
      <c r="AF50" s="28">
        <f t="shared" si="38"/>
        <v>48414</v>
      </c>
      <c r="AG50" s="28">
        <f t="shared" si="38"/>
        <v>69074</v>
      </c>
      <c r="AH50" s="28">
        <f t="shared" si="38"/>
        <v>48414</v>
      </c>
      <c r="AI50" s="28">
        <f t="shared" si="38"/>
        <v>48414</v>
      </c>
      <c r="AJ50" s="28">
        <f t="shared" si="38"/>
        <v>45414</v>
      </c>
      <c r="AK50" s="204">
        <f t="shared" si="8"/>
        <v>-3000</v>
      </c>
      <c r="AL50" s="205">
        <f t="shared" si="9"/>
        <v>-0.061965547155781384</v>
      </c>
    </row>
    <row r="51" spans="1:38" ht="12" customHeight="1">
      <c r="A51" s="25">
        <v>710</v>
      </c>
      <c r="B51" s="26" t="s">
        <v>57</v>
      </c>
      <c r="C51" s="28">
        <f>SUM(C784)</f>
        <v>19112</v>
      </c>
      <c r="D51" s="28">
        <f>SUM(D784)</f>
        <v>21200</v>
      </c>
      <c r="E51" s="28">
        <f aca="true" t="shared" si="39" ref="E51:X51">SUM(E784)</f>
        <v>19453</v>
      </c>
      <c r="F51" s="28">
        <f t="shared" si="39"/>
        <v>19924</v>
      </c>
      <c r="G51" s="28">
        <f t="shared" si="39"/>
        <v>19636</v>
      </c>
      <c r="H51" s="28">
        <f t="shared" si="39"/>
        <v>19905</v>
      </c>
      <c r="I51" s="28">
        <f t="shared" si="39"/>
        <v>19412</v>
      </c>
      <c r="J51" s="28">
        <f t="shared" si="39"/>
        <v>19318</v>
      </c>
      <c r="K51" s="28">
        <f t="shared" si="39"/>
        <v>19318</v>
      </c>
      <c r="L51" s="28">
        <f t="shared" si="39"/>
        <v>19768</v>
      </c>
      <c r="M51" s="28">
        <f t="shared" si="39"/>
        <v>19226</v>
      </c>
      <c r="N51" s="28">
        <f t="shared" si="39"/>
        <v>20000</v>
      </c>
      <c r="O51" s="28">
        <f t="shared" si="39"/>
        <v>19679</v>
      </c>
      <c r="P51" s="28">
        <f t="shared" si="39"/>
        <v>20440</v>
      </c>
      <c r="Q51" s="28">
        <f t="shared" si="39"/>
        <v>19679</v>
      </c>
      <c r="R51" s="28">
        <f t="shared" si="39"/>
        <v>20340</v>
      </c>
      <c r="S51" s="28">
        <f t="shared" si="39"/>
        <v>20210</v>
      </c>
      <c r="T51" s="28">
        <f t="shared" si="39"/>
        <v>20658</v>
      </c>
      <c r="U51" s="28">
        <f t="shared" si="39"/>
        <v>20489</v>
      </c>
      <c r="V51" s="28">
        <f t="shared" si="39"/>
        <v>20658</v>
      </c>
      <c r="W51" s="28">
        <f t="shared" si="39"/>
        <v>19696</v>
      </c>
      <c r="X51" s="28">
        <f t="shared" si="39"/>
        <v>19751</v>
      </c>
      <c r="Y51" s="28">
        <f aca="true" t="shared" si="40" ref="Y51:AF51">SUM(Y784)</f>
        <v>20816</v>
      </c>
      <c r="Z51" s="28">
        <f t="shared" si="40"/>
        <v>21118</v>
      </c>
      <c r="AA51" s="28">
        <f t="shared" si="40"/>
        <v>20992</v>
      </c>
      <c r="AB51" s="28">
        <f t="shared" si="40"/>
        <v>21348</v>
      </c>
      <c r="AC51" s="28">
        <f t="shared" si="40"/>
        <v>21175</v>
      </c>
      <c r="AD51" s="28">
        <f t="shared" si="40"/>
        <v>101598</v>
      </c>
      <c r="AE51" s="28">
        <f t="shared" si="40"/>
        <v>54507</v>
      </c>
      <c r="AF51" s="28">
        <f t="shared" si="40"/>
        <v>31598</v>
      </c>
      <c r="AG51" s="28">
        <f>SUM(AG784)</f>
        <v>230480</v>
      </c>
      <c r="AH51" s="28">
        <f>SUM(AH784)</f>
        <v>230798</v>
      </c>
      <c r="AI51" s="28">
        <f>SUM(AI784)</f>
        <v>230630</v>
      </c>
      <c r="AJ51" s="28">
        <f>SUM(AJ784)</f>
        <v>260798</v>
      </c>
      <c r="AK51" s="204">
        <f t="shared" si="8"/>
        <v>30000</v>
      </c>
      <c r="AL51" s="205">
        <f t="shared" si="9"/>
        <v>0.1299837953535126</v>
      </c>
    </row>
    <row r="52" spans="1:38" ht="12" customHeight="1">
      <c r="A52" s="30"/>
      <c r="B52" s="26" t="s">
        <v>58</v>
      </c>
      <c r="C52" s="28">
        <f>SUM(C47:C51)</f>
        <v>926856</v>
      </c>
      <c r="D52" s="28">
        <f>SUM(D47:D51)</f>
        <v>1429790</v>
      </c>
      <c r="E52" s="28">
        <f aca="true" t="shared" si="41" ref="E52:Z52">SUM(E47:E51)</f>
        <v>1604959</v>
      </c>
      <c r="F52" s="28">
        <f t="shared" si="41"/>
        <v>1585127</v>
      </c>
      <c r="G52" s="28">
        <f t="shared" si="41"/>
        <v>1601474</v>
      </c>
      <c r="H52" s="28">
        <f t="shared" si="41"/>
        <v>1670055</v>
      </c>
      <c r="I52" s="28">
        <f t="shared" si="41"/>
        <v>1841001</v>
      </c>
      <c r="J52" s="28">
        <f t="shared" si="41"/>
        <v>1758666</v>
      </c>
      <c r="K52" s="28">
        <f t="shared" si="41"/>
        <v>1782313</v>
      </c>
      <c r="L52" s="28">
        <f t="shared" si="41"/>
        <v>1888801</v>
      </c>
      <c r="M52" s="28">
        <f t="shared" si="41"/>
        <v>1879864</v>
      </c>
      <c r="N52" s="28">
        <f t="shared" si="41"/>
        <v>1886187</v>
      </c>
      <c r="O52" s="28">
        <f t="shared" si="41"/>
        <v>1825786</v>
      </c>
      <c r="P52" s="28">
        <f t="shared" si="41"/>
        <v>1954819</v>
      </c>
      <c r="Q52" s="28">
        <f t="shared" si="41"/>
        <v>1960647</v>
      </c>
      <c r="R52" s="28">
        <f t="shared" si="41"/>
        <v>2014000</v>
      </c>
      <c r="S52" s="28">
        <f t="shared" si="41"/>
        <v>2045477</v>
      </c>
      <c r="T52" s="28">
        <f t="shared" si="41"/>
        <v>2168705</v>
      </c>
      <c r="U52" s="28">
        <f t="shared" si="41"/>
        <v>2223929</v>
      </c>
      <c r="V52" s="28">
        <f t="shared" si="41"/>
        <v>2139835</v>
      </c>
      <c r="W52" s="28">
        <f t="shared" si="41"/>
        <v>2031420</v>
      </c>
      <c r="X52" s="28">
        <f t="shared" si="41"/>
        <v>2073346</v>
      </c>
      <c r="Y52" s="28">
        <f t="shared" si="41"/>
        <v>2032010</v>
      </c>
      <c r="Z52" s="28">
        <f t="shared" si="41"/>
        <v>2091083</v>
      </c>
      <c r="AA52" s="28">
        <f aca="true" t="shared" si="42" ref="AA52:AF52">SUM(AA47:AA51)</f>
        <v>2051413</v>
      </c>
      <c r="AB52" s="28">
        <f t="shared" si="42"/>
        <v>2068259</v>
      </c>
      <c r="AC52" s="28">
        <f t="shared" si="42"/>
        <v>2030088</v>
      </c>
      <c r="AD52" s="28">
        <f t="shared" si="42"/>
        <v>2168263</v>
      </c>
      <c r="AE52" s="28">
        <f t="shared" si="42"/>
        <v>2072195</v>
      </c>
      <c r="AF52" s="28">
        <f t="shared" si="42"/>
        <v>2168048</v>
      </c>
      <c r="AG52" s="28">
        <f>SUM(AG47:AG51)</f>
        <v>2609005</v>
      </c>
      <c r="AH52" s="28">
        <f>SUM(AH47:AH51)</f>
        <v>2986744</v>
      </c>
      <c r="AI52" s="28">
        <f>SUM(AI47:AI51)</f>
        <v>2829124</v>
      </c>
      <c r="AJ52" s="28">
        <f>SUM(AJ47:AJ51)</f>
        <v>3166120</v>
      </c>
      <c r="AK52" s="204">
        <f t="shared" si="8"/>
        <v>179376</v>
      </c>
      <c r="AL52" s="205">
        <f t="shared" si="9"/>
        <v>0.06005737351443579</v>
      </c>
    </row>
    <row r="53" spans="1:38" ht="12" customHeight="1">
      <c r="A53" s="25">
        <v>210</v>
      </c>
      <c r="B53" s="26" t="s">
        <v>59</v>
      </c>
      <c r="C53" s="28">
        <f>SUM(C293)</f>
        <v>705242</v>
      </c>
      <c r="D53" s="28">
        <f>SUM(D293)</f>
        <v>726415</v>
      </c>
      <c r="E53" s="28">
        <f aca="true" t="shared" si="43" ref="E53:K53">SUM(E293)</f>
        <v>705999</v>
      </c>
      <c r="F53" s="28">
        <f t="shared" si="43"/>
        <v>765749</v>
      </c>
      <c r="G53" s="28">
        <f t="shared" si="43"/>
        <v>747716</v>
      </c>
      <c r="H53" s="28">
        <f t="shared" si="43"/>
        <v>796956</v>
      </c>
      <c r="I53" s="28">
        <f t="shared" si="43"/>
        <v>769590</v>
      </c>
      <c r="J53" s="28">
        <f t="shared" si="43"/>
        <v>830782.7705</v>
      </c>
      <c r="K53" s="28">
        <f t="shared" si="43"/>
        <v>831779</v>
      </c>
      <c r="L53" s="28">
        <f aca="true" t="shared" si="44" ref="L53:X53">SUM(L293)</f>
        <v>875371</v>
      </c>
      <c r="M53" s="28">
        <f t="shared" si="44"/>
        <v>825027</v>
      </c>
      <c r="N53" s="28">
        <f t="shared" si="44"/>
        <v>908442</v>
      </c>
      <c r="O53" s="28">
        <f t="shared" si="44"/>
        <v>887353</v>
      </c>
      <c r="P53" s="28">
        <f t="shared" si="44"/>
        <v>958834</v>
      </c>
      <c r="Q53" s="28">
        <f t="shared" si="44"/>
        <v>910793</v>
      </c>
      <c r="R53" s="28">
        <f t="shared" si="44"/>
        <v>1006820</v>
      </c>
      <c r="S53" s="28">
        <f t="shared" si="44"/>
        <v>994550</v>
      </c>
      <c r="T53" s="28">
        <f t="shared" si="44"/>
        <v>1080362.134</v>
      </c>
      <c r="U53" s="28">
        <f t="shared" si="44"/>
        <v>975522</v>
      </c>
      <c r="V53" s="28">
        <f t="shared" si="44"/>
        <v>1113298</v>
      </c>
      <c r="W53" s="28">
        <f t="shared" si="44"/>
        <v>1066763</v>
      </c>
      <c r="X53" s="28">
        <f t="shared" si="44"/>
        <v>1126249</v>
      </c>
      <c r="Y53" s="28">
        <f aca="true" t="shared" si="45" ref="Y53:AD53">SUM(Y293)</f>
        <v>1060710</v>
      </c>
      <c r="Z53" s="28">
        <f t="shared" si="45"/>
        <v>1160713</v>
      </c>
      <c r="AA53" s="28">
        <f t="shared" si="45"/>
        <v>1120658</v>
      </c>
      <c r="AB53" s="28">
        <f t="shared" si="45"/>
        <v>1197722</v>
      </c>
      <c r="AC53" s="28">
        <f t="shared" si="45"/>
        <v>1162088</v>
      </c>
      <c r="AD53" s="28">
        <f t="shared" si="45"/>
        <v>1212764</v>
      </c>
      <c r="AE53" s="28">
        <f aca="true" t="shared" si="46" ref="AE53:AJ53">SUM(AE293)</f>
        <v>1181398</v>
      </c>
      <c r="AF53" s="28">
        <f t="shared" si="46"/>
        <v>1259731.3845</v>
      </c>
      <c r="AG53" s="28">
        <f t="shared" si="46"/>
        <v>1215898</v>
      </c>
      <c r="AH53" s="28">
        <f t="shared" si="46"/>
        <v>1293907.9195</v>
      </c>
      <c r="AI53" s="28">
        <f t="shared" si="46"/>
        <v>1293907.9195</v>
      </c>
      <c r="AJ53" s="28">
        <f t="shared" si="46"/>
        <v>1324242.446</v>
      </c>
      <c r="AK53" s="204">
        <f t="shared" si="8"/>
        <v>30334.52649999992</v>
      </c>
      <c r="AL53" s="205">
        <f t="shared" si="9"/>
        <v>0.023444115336833223</v>
      </c>
    </row>
    <row r="54" spans="1:38" ht="12" customHeight="1">
      <c r="A54" s="25">
        <v>215</v>
      </c>
      <c r="B54" s="26" t="s">
        <v>60</v>
      </c>
      <c r="C54" s="28">
        <f>SUM(C299)</f>
        <v>1726</v>
      </c>
      <c r="D54" s="28">
        <f>SUM(D299)</f>
        <v>2765</v>
      </c>
      <c r="E54" s="28">
        <f aca="true" t="shared" si="47" ref="E54:X54">SUM(E299)</f>
        <v>352</v>
      </c>
      <c r="F54" s="28">
        <f t="shared" si="47"/>
        <v>2765</v>
      </c>
      <c r="G54" s="28">
        <f t="shared" si="47"/>
        <v>1785</v>
      </c>
      <c r="H54" s="28">
        <f t="shared" si="47"/>
        <v>1750</v>
      </c>
      <c r="I54" s="28">
        <f t="shared" si="47"/>
        <v>2243</v>
      </c>
      <c r="J54" s="28">
        <f t="shared" si="47"/>
        <v>2250</v>
      </c>
      <c r="K54" s="28">
        <f t="shared" si="47"/>
        <v>1489</v>
      </c>
      <c r="L54" s="28">
        <f t="shared" si="47"/>
        <v>2250</v>
      </c>
      <c r="M54" s="28">
        <f t="shared" si="47"/>
        <v>5540</v>
      </c>
      <c r="N54" s="28">
        <f t="shared" si="47"/>
        <v>10900</v>
      </c>
      <c r="O54" s="28">
        <f t="shared" si="47"/>
        <v>8966</v>
      </c>
      <c r="P54" s="28">
        <f t="shared" si="47"/>
        <v>11116</v>
      </c>
      <c r="Q54" s="28">
        <f t="shared" si="47"/>
        <v>9116</v>
      </c>
      <c r="R54" s="28">
        <f t="shared" si="47"/>
        <v>11390</v>
      </c>
      <c r="S54" s="28">
        <f t="shared" si="47"/>
        <v>9690</v>
      </c>
      <c r="T54" s="28">
        <f t="shared" si="47"/>
        <v>19384.2</v>
      </c>
      <c r="U54" s="28">
        <f t="shared" si="47"/>
        <v>22031</v>
      </c>
      <c r="V54" s="28">
        <f t="shared" si="47"/>
        <v>20020</v>
      </c>
      <c r="W54" s="28">
        <f t="shared" si="47"/>
        <v>20020</v>
      </c>
      <c r="X54" s="28">
        <f t="shared" si="47"/>
        <v>20268</v>
      </c>
      <c r="Y54" s="28">
        <f aca="true" t="shared" si="48" ref="Y54:AD54">SUM(Y299)</f>
        <v>17585</v>
      </c>
      <c r="Z54" s="28">
        <f t="shared" si="48"/>
        <v>22311</v>
      </c>
      <c r="AA54" s="28">
        <f t="shared" si="48"/>
        <v>22311</v>
      </c>
      <c r="AB54" s="28">
        <f t="shared" si="48"/>
        <v>22981</v>
      </c>
      <c r="AC54" s="28">
        <f t="shared" si="48"/>
        <v>22981</v>
      </c>
      <c r="AD54" s="28">
        <f t="shared" si="48"/>
        <v>23248</v>
      </c>
      <c r="AE54" s="28">
        <f aca="true" t="shared" si="49" ref="AE54:AJ54">SUM(AE299)</f>
        <v>23248</v>
      </c>
      <c r="AF54" s="28">
        <f t="shared" si="49"/>
        <v>23696</v>
      </c>
      <c r="AG54" s="28">
        <f t="shared" si="49"/>
        <v>23694</v>
      </c>
      <c r="AH54" s="28">
        <f t="shared" si="49"/>
        <v>24500</v>
      </c>
      <c r="AI54" s="28">
        <f t="shared" si="49"/>
        <v>24500</v>
      </c>
      <c r="AJ54" s="28">
        <f t="shared" si="49"/>
        <v>25128</v>
      </c>
      <c r="AK54" s="204">
        <f t="shared" si="8"/>
        <v>628</v>
      </c>
      <c r="AL54" s="205">
        <f t="shared" si="9"/>
        <v>0.02563265306122449</v>
      </c>
    </row>
    <row r="55" spans="1:38" ht="12" customHeight="1">
      <c r="A55" s="25">
        <v>220</v>
      </c>
      <c r="B55" s="26" t="s">
        <v>61</v>
      </c>
      <c r="C55" s="28">
        <f>SUM(C311)</f>
        <v>198680</v>
      </c>
      <c r="D55" s="28">
        <f>SUM(D311)</f>
        <v>202813</v>
      </c>
      <c r="E55" s="28">
        <f aca="true" t="shared" si="50" ref="E55:K55">SUM(E311)</f>
        <v>194731</v>
      </c>
      <c r="F55" s="28">
        <f t="shared" si="50"/>
        <v>206224</v>
      </c>
      <c r="G55" s="28">
        <f t="shared" si="50"/>
        <v>205702</v>
      </c>
      <c r="H55" s="28">
        <f t="shared" si="50"/>
        <v>215403</v>
      </c>
      <c r="I55" s="28">
        <f t="shared" si="50"/>
        <v>210163</v>
      </c>
      <c r="J55" s="28">
        <f t="shared" si="50"/>
        <v>224363.801</v>
      </c>
      <c r="K55" s="28">
        <f t="shared" si="50"/>
        <v>217967</v>
      </c>
      <c r="L55" s="28">
        <f aca="true" t="shared" si="51" ref="L55:X55">SUM(L311)</f>
        <v>234524</v>
      </c>
      <c r="M55" s="28">
        <f t="shared" si="51"/>
        <v>226805</v>
      </c>
      <c r="N55" s="28">
        <f t="shared" si="51"/>
        <v>249422</v>
      </c>
      <c r="O55" s="28">
        <f t="shared" si="51"/>
        <v>236260</v>
      </c>
      <c r="P55" s="28">
        <f t="shared" si="51"/>
        <v>259809</v>
      </c>
      <c r="Q55" s="28">
        <f t="shared" si="51"/>
        <v>246138</v>
      </c>
      <c r="R55" s="28">
        <f t="shared" si="51"/>
        <v>271576</v>
      </c>
      <c r="S55" s="28">
        <f t="shared" si="51"/>
        <v>259227</v>
      </c>
      <c r="T55" s="28">
        <f t="shared" si="51"/>
        <v>285072.046</v>
      </c>
      <c r="U55" s="28">
        <f t="shared" si="51"/>
        <v>275254</v>
      </c>
      <c r="V55" s="28">
        <f t="shared" si="51"/>
        <v>168000</v>
      </c>
      <c r="W55" s="28">
        <f t="shared" si="51"/>
        <v>145088</v>
      </c>
      <c r="X55" s="28">
        <f t="shared" si="51"/>
        <v>155000</v>
      </c>
      <c r="Y55" s="28">
        <f aca="true" t="shared" si="52" ref="Y55:AD55">SUM(Y311)</f>
        <v>149622</v>
      </c>
      <c r="Z55" s="28">
        <f t="shared" si="52"/>
        <v>159156</v>
      </c>
      <c r="AA55" s="28">
        <f t="shared" si="52"/>
        <v>155684</v>
      </c>
      <c r="AB55" s="28">
        <f t="shared" si="52"/>
        <v>161852</v>
      </c>
      <c r="AC55" s="28">
        <f t="shared" si="52"/>
        <v>157952</v>
      </c>
      <c r="AD55" s="28">
        <f t="shared" si="52"/>
        <v>167541</v>
      </c>
      <c r="AE55" s="28">
        <f aca="true" t="shared" si="53" ref="AE55:AJ55">SUM(AE311)</f>
        <v>162540</v>
      </c>
      <c r="AF55" s="28">
        <f t="shared" si="53"/>
        <v>172499</v>
      </c>
      <c r="AG55" s="28">
        <f t="shared" si="53"/>
        <v>167498</v>
      </c>
      <c r="AH55" s="28">
        <f t="shared" si="53"/>
        <v>177548</v>
      </c>
      <c r="AI55" s="28">
        <f t="shared" si="53"/>
        <v>177548</v>
      </c>
      <c r="AJ55" s="28">
        <f t="shared" si="53"/>
        <v>182775</v>
      </c>
      <c r="AK55" s="204">
        <f t="shared" si="8"/>
        <v>5227</v>
      </c>
      <c r="AL55" s="205">
        <f t="shared" si="9"/>
        <v>0.029439926104490054</v>
      </c>
    </row>
    <row r="56" spans="1:38" ht="12" customHeight="1">
      <c r="A56" s="25">
        <v>225</v>
      </c>
      <c r="B56" s="26" t="s">
        <v>62</v>
      </c>
      <c r="C56" s="28">
        <f>SUM(C328)</f>
        <v>7503</v>
      </c>
      <c r="D56" s="28">
        <f>SUM(D328)</f>
        <v>11341</v>
      </c>
      <c r="E56" s="28">
        <f aca="true" t="shared" si="54" ref="E56:X56">SUM(E328)</f>
        <v>9803</v>
      </c>
      <c r="F56" s="28">
        <f t="shared" si="54"/>
        <v>15793</v>
      </c>
      <c r="G56" s="28">
        <f t="shared" si="54"/>
        <v>11746</v>
      </c>
      <c r="H56" s="28">
        <f t="shared" si="54"/>
        <v>16750</v>
      </c>
      <c r="I56" s="28">
        <f t="shared" si="54"/>
        <v>16653</v>
      </c>
      <c r="J56" s="28">
        <f t="shared" si="54"/>
        <v>19412</v>
      </c>
      <c r="K56" s="28">
        <f t="shared" si="54"/>
        <v>17257</v>
      </c>
      <c r="L56" s="28">
        <f t="shared" si="54"/>
        <v>21027</v>
      </c>
      <c r="M56" s="28">
        <f t="shared" si="54"/>
        <v>14520</v>
      </c>
      <c r="N56" s="28">
        <f t="shared" si="54"/>
        <v>21745</v>
      </c>
      <c r="O56" s="28">
        <f t="shared" si="54"/>
        <v>14931</v>
      </c>
      <c r="P56" s="28">
        <f t="shared" si="54"/>
        <v>22315</v>
      </c>
      <c r="Q56" s="28">
        <f t="shared" si="54"/>
        <v>15290</v>
      </c>
      <c r="R56" s="28">
        <f t="shared" si="54"/>
        <v>23463</v>
      </c>
      <c r="S56" s="28">
        <f t="shared" si="54"/>
        <v>15835</v>
      </c>
      <c r="T56" s="28">
        <f t="shared" si="54"/>
        <v>24065</v>
      </c>
      <c r="U56" s="28">
        <f t="shared" si="54"/>
        <v>17544</v>
      </c>
      <c r="V56" s="28">
        <f t="shared" si="54"/>
        <v>23565</v>
      </c>
      <c r="W56" s="28">
        <f t="shared" si="54"/>
        <v>14175</v>
      </c>
      <c r="X56" s="28">
        <f t="shared" si="54"/>
        <v>23680</v>
      </c>
      <c r="Y56" s="28">
        <f aca="true" t="shared" si="55" ref="Y56:AD56">SUM(Y328)</f>
        <v>17660</v>
      </c>
      <c r="Z56" s="28">
        <f t="shared" si="55"/>
        <v>24307</v>
      </c>
      <c r="AA56" s="28">
        <f t="shared" si="55"/>
        <v>18383</v>
      </c>
      <c r="AB56" s="28">
        <f t="shared" si="55"/>
        <v>24103</v>
      </c>
      <c r="AC56" s="28">
        <f t="shared" si="55"/>
        <v>18047</v>
      </c>
      <c r="AD56" s="28">
        <f t="shared" si="55"/>
        <v>25403</v>
      </c>
      <c r="AE56" s="28">
        <f aca="true" t="shared" si="56" ref="AE56:AJ56">SUM(AE328)</f>
        <v>15741</v>
      </c>
      <c r="AF56" s="28">
        <f t="shared" si="56"/>
        <v>25817</v>
      </c>
      <c r="AG56" s="28">
        <f t="shared" si="56"/>
        <v>10870</v>
      </c>
      <c r="AH56" s="28">
        <f t="shared" si="56"/>
        <v>24267</v>
      </c>
      <c r="AI56" s="28">
        <f t="shared" si="56"/>
        <v>24267</v>
      </c>
      <c r="AJ56" s="28">
        <f t="shared" si="56"/>
        <v>24267</v>
      </c>
      <c r="AK56" s="204">
        <f t="shared" si="8"/>
        <v>0</v>
      </c>
      <c r="AL56" s="205">
        <f t="shared" si="9"/>
        <v>0</v>
      </c>
    </row>
    <row r="57" spans="1:38" ht="12" customHeight="1">
      <c r="A57" s="25">
        <v>230</v>
      </c>
      <c r="B57" s="26" t="s">
        <v>63</v>
      </c>
      <c r="C57" s="28">
        <f>SUM(C350)</f>
        <v>400181</v>
      </c>
      <c r="D57" s="28">
        <f aca="true" t="shared" si="57" ref="D57:X57">SUM(D350)</f>
        <v>435173</v>
      </c>
      <c r="E57" s="28">
        <f t="shared" si="57"/>
        <v>396044</v>
      </c>
      <c r="F57" s="28">
        <f t="shared" si="57"/>
        <v>436492</v>
      </c>
      <c r="G57" s="28">
        <f t="shared" si="57"/>
        <v>431243</v>
      </c>
      <c r="H57" s="28">
        <f t="shared" si="57"/>
        <v>440582</v>
      </c>
      <c r="I57" s="28">
        <f t="shared" si="57"/>
        <v>428980</v>
      </c>
      <c r="J57" s="28">
        <f t="shared" si="57"/>
        <v>443975</v>
      </c>
      <c r="K57" s="28">
        <f t="shared" si="57"/>
        <v>194560</v>
      </c>
      <c r="L57" s="28">
        <f t="shared" si="57"/>
        <v>231772</v>
      </c>
      <c r="M57" s="28">
        <f t="shared" si="57"/>
        <v>222564</v>
      </c>
      <c r="N57" s="28">
        <f t="shared" si="57"/>
        <v>241684</v>
      </c>
      <c r="O57" s="28">
        <f t="shared" si="57"/>
        <v>240678</v>
      </c>
      <c r="P57" s="28">
        <f t="shared" si="57"/>
        <v>251950</v>
      </c>
      <c r="Q57" s="28">
        <f t="shared" si="57"/>
        <v>237955</v>
      </c>
      <c r="R57" s="28">
        <f t="shared" si="57"/>
        <v>265750</v>
      </c>
      <c r="S57" s="28">
        <f t="shared" si="57"/>
        <v>253211</v>
      </c>
      <c r="T57" s="28">
        <f t="shared" si="57"/>
        <v>274300</v>
      </c>
      <c r="U57" s="28">
        <f t="shared" si="57"/>
        <v>243808</v>
      </c>
      <c r="V57" s="28">
        <f t="shared" si="57"/>
        <v>274200</v>
      </c>
      <c r="W57" s="28">
        <f t="shared" si="57"/>
        <v>256858</v>
      </c>
      <c r="X57" s="28">
        <f t="shared" si="57"/>
        <v>277200</v>
      </c>
      <c r="Y57" s="28">
        <f aca="true" t="shared" si="58" ref="Y57:AD57">SUM(Y350)</f>
        <v>265644</v>
      </c>
      <c r="Z57" s="28">
        <f t="shared" si="58"/>
        <v>285592</v>
      </c>
      <c r="AA57" s="28">
        <f t="shared" si="58"/>
        <v>272843</v>
      </c>
      <c r="AB57" s="28">
        <f t="shared" si="58"/>
        <v>297640</v>
      </c>
      <c r="AC57" s="28">
        <f t="shared" si="58"/>
        <v>262340</v>
      </c>
      <c r="AD57" s="28">
        <f t="shared" si="58"/>
        <v>301400</v>
      </c>
      <c r="AE57" s="28">
        <f aca="true" t="shared" si="59" ref="AE57:AJ57">SUM(AE350)</f>
        <v>272026</v>
      </c>
      <c r="AF57" s="28">
        <f t="shared" si="59"/>
        <v>309301</v>
      </c>
      <c r="AG57" s="28">
        <f t="shared" si="59"/>
        <v>272800</v>
      </c>
      <c r="AH57" s="28">
        <f t="shared" si="59"/>
        <v>321871</v>
      </c>
      <c r="AI57" s="28">
        <f t="shared" si="59"/>
        <v>321871</v>
      </c>
      <c r="AJ57" s="28">
        <f t="shared" si="59"/>
        <v>358311</v>
      </c>
      <c r="AK57" s="204">
        <f t="shared" si="8"/>
        <v>36440</v>
      </c>
      <c r="AL57" s="205">
        <f t="shared" si="9"/>
        <v>0.11321305740498523</v>
      </c>
    </row>
    <row r="58" spans="1:38" ht="12" customHeight="1">
      <c r="A58" s="25">
        <v>235</v>
      </c>
      <c r="B58" s="26" t="s">
        <v>64</v>
      </c>
      <c r="C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aca="true" t="shared" si="60" ref="P58:AB58">SUM(P356)</f>
        <v>0</v>
      </c>
      <c r="Q58" s="28">
        <f t="shared" si="60"/>
        <v>0</v>
      </c>
      <c r="R58" s="28">
        <f t="shared" si="60"/>
        <v>8959</v>
      </c>
      <c r="S58" s="28">
        <f t="shared" si="60"/>
        <v>6644</v>
      </c>
      <c r="T58" s="28">
        <f t="shared" si="60"/>
        <v>9259</v>
      </c>
      <c r="U58" s="28">
        <f t="shared" si="60"/>
        <v>7677</v>
      </c>
      <c r="V58" s="28">
        <f t="shared" si="60"/>
        <v>9259</v>
      </c>
      <c r="W58" s="28">
        <f t="shared" si="60"/>
        <v>8816</v>
      </c>
      <c r="X58" s="28">
        <f t="shared" si="60"/>
        <v>11059</v>
      </c>
      <c r="Y58" s="28">
        <f t="shared" si="60"/>
        <v>9200</v>
      </c>
      <c r="Z58" s="28">
        <f t="shared" si="60"/>
        <v>11059</v>
      </c>
      <c r="AA58" s="28">
        <f t="shared" si="60"/>
        <v>8366</v>
      </c>
      <c r="AB58" s="28">
        <f t="shared" si="60"/>
        <v>11427</v>
      </c>
      <c r="AC58" s="28">
        <f aca="true" t="shared" si="61" ref="AC58:AH58">SUM(AC356)</f>
        <v>9017</v>
      </c>
      <c r="AD58" s="28">
        <f t="shared" si="61"/>
        <v>11591</v>
      </c>
      <c r="AE58" s="28">
        <f t="shared" si="61"/>
        <v>11584</v>
      </c>
      <c r="AF58" s="28">
        <f t="shared" si="61"/>
        <v>12504</v>
      </c>
      <c r="AG58" s="28">
        <f t="shared" si="61"/>
        <v>9303</v>
      </c>
      <c r="AH58" s="28">
        <f t="shared" si="61"/>
        <v>13504</v>
      </c>
      <c r="AI58" s="28">
        <f>SUM(AI356)</f>
        <v>13504</v>
      </c>
      <c r="AJ58" s="28">
        <f>SUM(AJ356)</f>
        <v>13504</v>
      </c>
      <c r="AK58" s="204">
        <f t="shared" si="8"/>
        <v>0</v>
      </c>
      <c r="AL58" s="205">
        <f t="shared" si="9"/>
        <v>0</v>
      </c>
    </row>
    <row r="59" spans="1:38" ht="12" customHeight="1">
      <c r="A59" s="25">
        <v>240</v>
      </c>
      <c r="B59" s="26" t="s">
        <v>65</v>
      </c>
      <c r="C59" s="28">
        <f>SUM(C368)</f>
        <v>145884</v>
      </c>
      <c r="D59" s="28">
        <f>SUM(D368)</f>
        <v>148512</v>
      </c>
      <c r="E59" s="28">
        <f aca="true" t="shared" si="62" ref="E59:X59">SUM(E368)</f>
        <v>136107</v>
      </c>
      <c r="F59" s="28">
        <f t="shared" si="62"/>
        <v>149162</v>
      </c>
      <c r="G59" s="28">
        <f t="shared" si="62"/>
        <v>143956</v>
      </c>
      <c r="H59" s="28">
        <f t="shared" si="62"/>
        <v>148462</v>
      </c>
      <c r="I59" s="28">
        <f t="shared" si="62"/>
        <v>147791</v>
      </c>
      <c r="J59" s="28">
        <f t="shared" si="62"/>
        <v>147565</v>
      </c>
      <c r="K59" s="28">
        <f t="shared" si="62"/>
        <v>134306</v>
      </c>
      <c r="L59" s="28">
        <f t="shared" si="62"/>
        <v>147265</v>
      </c>
      <c r="M59" s="28">
        <f t="shared" si="62"/>
        <v>138540</v>
      </c>
      <c r="N59" s="28">
        <f t="shared" si="62"/>
        <v>149692</v>
      </c>
      <c r="O59" s="28">
        <f t="shared" si="62"/>
        <v>141754</v>
      </c>
      <c r="P59" s="28">
        <f t="shared" si="62"/>
        <v>152730</v>
      </c>
      <c r="Q59" s="28">
        <f t="shared" si="62"/>
        <v>149349</v>
      </c>
      <c r="R59" s="28">
        <f t="shared" si="62"/>
        <v>153429</v>
      </c>
      <c r="S59" s="28">
        <f t="shared" si="62"/>
        <v>150625</v>
      </c>
      <c r="T59" s="28">
        <f t="shared" si="62"/>
        <v>155680</v>
      </c>
      <c r="U59" s="28">
        <f t="shared" si="62"/>
        <v>149020</v>
      </c>
      <c r="V59" s="28">
        <f t="shared" si="62"/>
        <v>150224</v>
      </c>
      <c r="W59" s="28">
        <f t="shared" si="62"/>
        <v>135245</v>
      </c>
      <c r="X59" s="28">
        <f t="shared" si="62"/>
        <v>141269</v>
      </c>
      <c r="Y59" s="28">
        <f aca="true" t="shared" si="63" ref="Y59:AD59">SUM(Y368)</f>
        <v>133328</v>
      </c>
      <c r="Z59" s="28">
        <f t="shared" si="63"/>
        <v>141339</v>
      </c>
      <c r="AA59" s="28">
        <f t="shared" si="63"/>
        <v>136340</v>
      </c>
      <c r="AB59" s="28">
        <f t="shared" si="63"/>
        <v>141446</v>
      </c>
      <c r="AC59" s="28">
        <f t="shared" si="63"/>
        <v>136635</v>
      </c>
      <c r="AD59" s="28">
        <f t="shared" si="63"/>
        <v>141019</v>
      </c>
      <c r="AE59" s="28">
        <f aca="true" t="shared" si="64" ref="AE59:AJ59">SUM(AE368)</f>
        <v>143017</v>
      </c>
      <c r="AF59" s="28">
        <f t="shared" si="64"/>
        <v>145613</v>
      </c>
      <c r="AG59" s="28">
        <f t="shared" si="64"/>
        <v>149684</v>
      </c>
      <c r="AH59" s="28">
        <f t="shared" si="64"/>
        <v>152409</v>
      </c>
      <c r="AI59" s="28">
        <f t="shared" si="64"/>
        <v>154783</v>
      </c>
      <c r="AJ59" s="28">
        <f t="shared" si="64"/>
        <v>158000</v>
      </c>
      <c r="AK59" s="204">
        <f t="shared" si="8"/>
        <v>5591</v>
      </c>
      <c r="AL59" s="205">
        <f t="shared" si="9"/>
        <v>0.036684185317140065</v>
      </c>
    </row>
    <row r="60" spans="1:38" ht="12" customHeight="1">
      <c r="A60" s="25">
        <v>250</v>
      </c>
      <c r="B60" s="26" t="s">
        <v>66</v>
      </c>
      <c r="C60" s="28">
        <f>SUM(C377)</f>
        <v>2432</v>
      </c>
      <c r="D60" s="28">
        <f>SUM(D377)</f>
        <v>2043</v>
      </c>
      <c r="E60" s="28">
        <f aca="true" t="shared" si="65" ref="E60:X60">SUM(E377)</f>
        <v>1668</v>
      </c>
      <c r="F60" s="28">
        <f t="shared" si="65"/>
        <v>2118</v>
      </c>
      <c r="G60" s="28">
        <f t="shared" si="65"/>
        <v>1931</v>
      </c>
      <c r="H60" s="28">
        <f t="shared" si="65"/>
        <v>2300</v>
      </c>
      <c r="I60" s="28">
        <f t="shared" si="65"/>
        <v>1855</v>
      </c>
      <c r="J60" s="28">
        <f t="shared" si="65"/>
        <v>2000</v>
      </c>
      <c r="K60" s="28">
        <f t="shared" si="65"/>
        <v>1878</v>
      </c>
      <c r="L60" s="28">
        <f t="shared" si="65"/>
        <v>2000</v>
      </c>
      <c r="M60" s="28">
        <f t="shared" si="65"/>
        <v>1540</v>
      </c>
      <c r="N60" s="28">
        <f t="shared" si="65"/>
        <v>2043</v>
      </c>
      <c r="O60" s="28">
        <f t="shared" si="65"/>
        <v>1615</v>
      </c>
      <c r="P60" s="28">
        <f t="shared" si="65"/>
        <v>2105</v>
      </c>
      <c r="Q60" s="28">
        <f t="shared" si="65"/>
        <v>1734</v>
      </c>
      <c r="R60" s="28">
        <f t="shared" si="65"/>
        <v>2168</v>
      </c>
      <c r="S60" s="28">
        <f t="shared" si="65"/>
        <v>1676</v>
      </c>
      <c r="T60" s="28">
        <f t="shared" si="65"/>
        <v>2259</v>
      </c>
      <c r="U60" s="28">
        <f t="shared" si="65"/>
        <v>2010</v>
      </c>
      <c r="V60" s="28">
        <f t="shared" si="65"/>
        <v>2259</v>
      </c>
      <c r="W60" s="28">
        <f t="shared" si="65"/>
        <v>2007</v>
      </c>
      <c r="X60" s="28">
        <f t="shared" si="65"/>
        <v>3197</v>
      </c>
      <c r="Y60" s="28">
        <f aca="true" t="shared" si="66" ref="Y60:AD60">SUM(Y377)</f>
        <v>2810</v>
      </c>
      <c r="Z60" s="28">
        <f t="shared" si="66"/>
        <v>3412</v>
      </c>
      <c r="AA60" s="28">
        <f t="shared" si="66"/>
        <v>3412</v>
      </c>
      <c r="AB60" s="28">
        <f t="shared" si="66"/>
        <v>3696</v>
      </c>
      <c r="AC60" s="28">
        <f t="shared" si="66"/>
        <v>2995</v>
      </c>
      <c r="AD60" s="28">
        <f t="shared" si="66"/>
        <v>3696</v>
      </c>
      <c r="AE60" s="28">
        <f aca="true" t="shared" si="67" ref="AE60:AJ60">SUM(AE377)</f>
        <v>3597</v>
      </c>
      <c r="AF60" s="28">
        <f t="shared" si="67"/>
        <v>3754</v>
      </c>
      <c r="AG60" s="28">
        <f t="shared" si="67"/>
        <v>3278</v>
      </c>
      <c r="AH60" s="28">
        <f t="shared" si="67"/>
        <v>4652</v>
      </c>
      <c r="AI60" s="28">
        <f t="shared" si="67"/>
        <v>4652</v>
      </c>
      <c r="AJ60" s="28">
        <f t="shared" si="67"/>
        <v>4652</v>
      </c>
      <c r="AK60" s="204">
        <f t="shared" si="8"/>
        <v>0</v>
      </c>
      <c r="AL60" s="205">
        <f t="shared" si="9"/>
        <v>0</v>
      </c>
    </row>
    <row r="61" spans="1:38" ht="12" customHeight="1">
      <c r="A61" s="30"/>
      <c r="B61" s="26" t="s">
        <v>67</v>
      </c>
      <c r="C61" s="28">
        <f>SUM(C53:C60)</f>
        <v>1461648</v>
      </c>
      <c r="D61" s="28">
        <f>SUM(D53:D60)</f>
        <v>1529062</v>
      </c>
      <c r="E61" s="28">
        <f aca="true" t="shared" si="68" ref="E61:Z61">SUM(E53:E60)</f>
        <v>1444704</v>
      </c>
      <c r="F61" s="28">
        <f t="shared" si="68"/>
        <v>1578303</v>
      </c>
      <c r="G61" s="28">
        <f t="shared" si="68"/>
        <v>1544079</v>
      </c>
      <c r="H61" s="28">
        <f t="shared" si="68"/>
        <v>1622203</v>
      </c>
      <c r="I61" s="28">
        <f t="shared" si="68"/>
        <v>1577275</v>
      </c>
      <c r="J61" s="28">
        <f t="shared" si="68"/>
        <v>1670348.5715</v>
      </c>
      <c r="K61" s="28">
        <f t="shared" si="68"/>
        <v>1399236</v>
      </c>
      <c r="L61" s="28">
        <f t="shared" si="68"/>
        <v>1514209</v>
      </c>
      <c r="M61" s="28">
        <f t="shared" si="68"/>
        <v>1434536</v>
      </c>
      <c r="N61" s="28">
        <f t="shared" si="68"/>
        <v>1583928</v>
      </c>
      <c r="O61" s="28">
        <f t="shared" si="68"/>
        <v>1531557</v>
      </c>
      <c r="P61" s="28">
        <f t="shared" si="68"/>
        <v>1658859</v>
      </c>
      <c r="Q61" s="28">
        <f t="shared" si="68"/>
        <v>1570375</v>
      </c>
      <c r="R61" s="28">
        <f t="shared" si="68"/>
        <v>1743555</v>
      </c>
      <c r="S61" s="28">
        <f t="shared" si="68"/>
        <v>1691458</v>
      </c>
      <c r="T61" s="28">
        <f t="shared" si="68"/>
        <v>1850381.38</v>
      </c>
      <c r="U61" s="28">
        <f t="shared" si="68"/>
        <v>1692866</v>
      </c>
      <c r="V61" s="28">
        <f t="shared" si="68"/>
        <v>1760825</v>
      </c>
      <c r="W61" s="28">
        <f t="shared" si="68"/>
        <v>1648972</v>
      </c>
      <c r="X61" s="28">
        <f t="shared" si="68"/>
        <v>1757922</v>
      </c>
      <c r="Y61" s="28">
        <f t="shared" si="68"/>
        <v>1656559</v>
      </c>
      <c r="Z61" s="28">
        <f t="shared" si="68"/>
        <v>1807889</v>
      </c>
      <c r="AA61" s="28">
        <f aca="true" t="shared" si="69" ref="AA61:AF61">SUM(AA53:AA60)</f>
        <v>1737997</v>
      </c>
      <c r="AB61" s="28">
        <f t="shared" si="69"/>
        <v>1860867</v>
      </c>
      <c r="AC61" s="28">
        <f t="shared" si="69"/>
        <v>1772055</v>
      </c>
      <c r="AD61" s="28">
        <f t="shared" si="69"/>
        <v>1886662</v>
      </c>
      <c r="AE61" s="28">
        <f t="shared" si="69"/>
        <v>1813151</v>
      </c>
      <c r="AF61" s="28">
        <f t="shared" si="69"/>
        <v>1952915.3845</v>
      </c>
      <c r="AG61" s="28">
        <f>SUM(AG53:AG60)</f>
        <v>1853025</v>
      </c>
      <c r="AH61" s="28">
        <f>SUM(AH53:AH60)</f>
        <v>2012658.9195</v>
      </c>
      <c r="AI61" s="28">
        <f>SUM(AI53:AI60)</f>
        <v>2015032.9195</v>
      </c>
      <c r="AJ61" s="28">
        <f>SUM(AJ53:AJ60)</f>
        <v>2090879.446</v>
      </c>
      <c r="AK61" s="204">
        <f t="shared" si="8"/>
        <v>78220.52649999992</v>
      </c>
      <c r="AL61" s="205">
        <f t="shared" si="9"/>
        <v>0.03886427339582807</v>
      </c>
    </row>
    <row r="62" spans="1:38" ht="12" customHeight="1">
      <c r="A62" s="25">
        <v>310</v>
      </c>
      <c r="B62" s="26" t="s">
        <v>68</v>
      </c>
      <c r="C62" s="28">
        <f>SUM(C421)</f>
        <v>607448</v>
      </c>
      <c r="D62" s="28">
        <f>SUM(D421)</f>
        <v>677024.973</v>
      </c>
      <c r="E62" s="28">
        <f aca="true" t="shared" si="70" ref="E62:X62">SUM(E421)</f>
        <v>714380</v>
      </c>
      <c r="F62" s="28">
        <f t="shared" si="70"/>
        <v>703116.54</v>
      </c>
      <c r="G62" s="28">
        <f t="shared" si="70"/>
        <v>662770</v>
      </c>
      <c r="H62" s="28">
        <f t="shared" si="70"/>
        <v>734164</v>
      </c>
      <c r="I62" s="28">
        <f t="shared" si="70"/>
        <v>694753</v>
      </c>
      <c r="J62" s="28">
        <f t="shared" si="70"/>
        <v>756130</v>
      </c>
      <c r="K62" s="28">
        <f t="shared" si="70"/>
        <v>716421</v>
      </c>
      <c r="L62" s="28">
        <f t="shared" si="70"/>
        <v>799188</v>
      </c>
      <c r="M62" s="28">
        <f t="shared" si="70"/>
        <v>856187</v>
      </c>
      <c r="N62" s="28">
        <f t="shared" si="70"/>
        <v>863740.013</v>
      </c>
      <c r="O62" s="28">
        <f t="shared" si="70"/>
        <v>818689</v>
      </c>
      <c r="P62" s="28">
        <f t="shared" si="70"/>
        <v>905675</v>
      </c>
      <c r="Q62" s="28">
        <f t="shared" si="70"/>
        <v>879315</v>
      </c>
      <c r="R62" s="28">
        <f t="shared" si="70"/>
        <v>930947.769</v>
      </c>
      <c r="S62" s="28">
        <f t="shared" si="70"/>
        <v>989028</v>
      </c>
      <c r="T62" s="28">
        <f t="shared" si="70"/>
        <v>1014227.0165</v>
      </c>
      <c r="U62" s="28">
        <f t="shared" si="70"/>
        <v>986829</v>
      </c>
      <c r="V62" s="28">
        <f t="shared" si="70"/>
        <v>1013144.362</v>
      </c>
      <c r="W62" s="28">
        <f t="shared" si="70"/>
        <v>932867</v>
      </c>
      <c r="X62" s="28">
        <f t="shared" si="70"/>
        <v>1032683.059</v>
      </c>
      <c r="Y62" s="28">
        <f aca="true" t="shared" si="71" ref="Y62:AD62">SUM(Y421)</f>
        <v>945224</v>
      </c>
      <c r="Z62" s="28">
        <f t="shared" si="71"/>
        <v>1069763.2944999998</v>
      </c>
      <c r="AA62" s="28">
        <f t="shared" si="71"/>
        <v>922047</v>
      </c>
      <c r="AB62" s="28">
        <f t="shared" si="71"/>
        <v>1066647.882</v>
      </c>
      <c r="AC62" s="28">
        <f t="shared" si="71"/>
        <v>1039413</v>
      </c>
      <c r="AD62" s="28">
        <f t="shared" si="71"/>
        <v>1101106.4</v>
      </c>
      <c r="AE62" s="28">
        <f aca="true" t="shared" si="72" ref="AE62:AJ62">SUM(AE421)</f>
        <v>1086775</v>
      </c>
      <c r="AF62" s="28">
        <f t="shared" si="72"/>
        <v>1128969.05</v>
      </c>
      <c r="AG62" s="28">
        <f t="shared" si="72"/>
        <v>1220571</v>
      </c>
      <c r="AH62" s="28">
        <f t="shared" si="72"/>
        <v>1171046.25</v>
      </c>
      <c r="AI62" s="28">
        <f t="shared" si="72"/>
        <v>1171046.25</v>
      </c>
      <c r="AJ62" s="28">
        <f t="shared" si="72"/>
        <v>1197279.3575</v>
      </c>
      <c r="AK62" s="204">
        <f t="shared" si="8"/>
        <v>26233.107499999925</v>
      </c>
      <c r="AL62" s="205">
        <f t="shared" si="9"/>
        <v>0.02240142735609283</v>
      </c>
    </row>
    <row r="63" spans="1:38" ht="12" customHeight="1">
      <c r="A63" s="25">
        <v>320</v>
      </c>
      <c r="B63" s="26" t="s">
        <v>69</v>
      </c>
      <c r="C63" s="28">
        <f>SUM(C444)</f>
        <v>467893</v>
      </c>
      <c r="D63" s="28">
        <f>SUM(D444)</f>
        <v>552282</v>
      </c>
      <c r="E63" s="28">
        <f aca="true" t="shared" si="73" ref="E63:X63">SUM(E444)</f>
        <v>553053</v>
      </c>
      <c r="F63" s="28">
        <f t="shared" si="73"/>
        <v>571102.709</v>
      </c>
      <c r="G63" s="28">
        <f t="shared" si="73"/>
        <v>528306</v>
      </c>
      <c r="H63" s="28">
        <f t="shared" si="73"/>
        <v>587479</v>
      </c>
      <c r="I63" s="28">
        <f t="shared" si="73"/>
        <v>568254</v>
      </c>
      <c r="J63" s="28">
        <f t="shared" si="73"/>
        <v>681837</v>
      </c>
      <c r="K63" s="28">
        <f t="shared" si="73"/>
        <v>652548</v>
      </c>
      <c r="L63" s="28">
        <f t="shared" si="73"/>
        <v>822934</v>
      </c>
      <c r="M63" s="28">
        <f t="shared" si="73"/>
        <v>756788</v>
      </c>
      <c r="N63" s="28">
        <f t="shared" si="73"/>
        <v>804579.1685</v>
      </c>
      <c r="O63" s="28">
        <f t="shared" si="73"/>
        <v>804360</v>
      </c>
      <c r="P63" s="28">
        <f t="shared" si="73"/>
        <v>816385.3125</v>
      </c>
      <c r="Q63" s="28">
        <f t="shared" si="73"/>
        <v>816292</v>
      </c>
      <c r="R63" s="28">
        <f t="shared" si="73"/>
        <v>833043.429</v>
      </c>
      <c r="S63" s="28">
        <f t="shared" si="73"/>
        <v>772275</v>
      </c>
      <c r="T63" s="28">
        <f t="shared" si="73"/>
        <v>825283.228</v>
      </c>
      <c r="U63" s="28">
        <f t="shared" si="73"/>
        <v>763611</v>
      </c>
      <c r="V63" s="28">
        <f t="shared" si="73"/>
        <v>844803.9825</v>
      </c>
      <c r="W63" s="28">
        <f t="shared" si="73"/>
        <v>744468</v>
      </c>
      <c r="X63" s="28">
        <f t="shared" si="73"/>
        <v>769280.422</v>
      </c>
      <c r="Y63" s="28">
        <f aca="true" t="shared" si="74" ref="Y63:AD63">SUM(Y444)</f>
        <v>734148</v>
      </c>
      <c r="Z63" s="28">
        <f t="shared" si="74"/>
        <v>752768.2135</v>
      </c>
      <c r="AA63" s="28">
        <f t="shared" si="74"/>
        <v>721179</v>
      </c>
      <c r="AB63" s="28">
        <f t="shared" si="74"/>
        <v>719375.5445</v>
      </c>
      <c r="AC63" s="28">
        <f t="shared" si="74"/>
        <v>687155</v>
      </c>
      <c r="AD63" s="28">
        <f t="shared" si="74"/>
        <v>643996.4325</v>
      </c>
      <c r="AE63" s="28">
        <f aca="true" t="shared" si="75" ref="AE63:AJ63">SUM(AE444)</f>
        <v>607804</v>
      </c>
      <c r="AF63" s="28">
        <f t="shared" si="75"/>
        <v>487209.76300000004</v>
      </c>
      <c r="AG63" s="28">
        <f t="shared" si="75"/>
        <v>452078</v>
      </c>
      <c r="AH63" s="28">
        <f t="shared" si="75"/>
        <v>487271.3655</v>
      </c>
      <c r="AI63" s="28">
        <f t="shared" si="75"/>
        <v>487271.3655</v>
      </c>
      <c r="AJ63" s="28">
        <f t="shared" si="75"/>
        <v>504126.3075</v>
      </c>
      <c r="AK63" s="204">
        <f t="shared" si="8"/>
        <v>16854.94199999998</v>
      </c>
      <c r="AL63" s="205">
        <f t="shared" si="9"/>
        <v>0.03459046271414851</v>
      </c>
    </row>
    <row r="64" spans="1:38" ht="12" customHeight="1">
      <c r="A64" s="30"/>
      <c r="B64" s="26" t="s">
        <v>70</v>
      </c>
      <c r="C64" s="28">
        <f>SUM(C62:C63)</f>
        <v>1075341</v>
      </c>
      <c r="D64" s="28">
        <f>SUM(D62:D63)</f>
        <v>1229306.973</v>
      </c>
      <c r="E64" s="28">
        <f aca="true" t="shared" si="76" ref="E64:Z64">SUM(E62:E63)</f>
        <v>1267433</v>
      </c>
      <c r="F64" s="28">
        <f t="shared" si="76"/>
        <v>1274219.249</v>
      </c>
      <c r="G64" s="28">
        <f t="shared" si="76"/>
        <v>1191076</v>
      </c>
      <c r="H64" s="28">
        <f t="shared" si="76"/>
        <v>1321643</v>
      </c>
      <c r="I64" s="28">
        <f t="shared" si="76"/>
        <v>1263007</v>
      </c>
      <c r="J64" s="28">
        <f t="shared" si="76"/>
        <v>1437967</v>
      </c>
      <c r="K64" s="28">
        <f t="shared" si="76"/>
        <v>1368969</v>
      </c>
      <c r="L64" s="28">
        <f t="shared" si="76"/>
        <v>1622122</v>
      </c>
      <c r="M64" s="28">
        <f t="shared" si="76"/>
        <v>1612975</v>
      </c>
      <c r="N64" s="28">
        <f t="shared" si="76"/>
        <v>1668319.1815</v>
      </c>
      <c r="O64" s="28">
        <f t="shared" si="76"/>
        <v>1623049</v>
      </c>
      <c r="P64" s="28">
        <f t="shared" si="76"/>
        <v>1722060.3125</v>
      </c>
      <c r="Q64" s="28">
        <f t="shared" si="76"/>
        <v>1695607</v>
      </c>
      <c r="R64" s="28">
        <f t="shared" si="76"/>
        <v>1763991.1979999999</v>
      </c>
      <c r="S64" s="28">
        <f t="shared" si="76"/>
        <v>1761303</v>
      </c>
      <c r="T64" s="28">
        <f t="shared" si="76"/>
        <v>1839510.2445</v>
      </c>
      <c r="U64" s="28">
        <f t="shared" si="76"/>
        <v>1750440</v>
      </c>
      <c r="V64" s="28">
        <f t="shared" si="76"/>
        <v>1857948.3445000001</v>
      </c>
      <c r="W64" s="28">
        <f t="shared" si="76"/>
        <v>1677335</v>
      </c>
      <c r="X64" s="28">
        <f t="shared" si="76"/>
        <v>1801963.4810000001</v>
      </c>
      <c r="Y64" s="28">
        <f t="shared" si="76"/>
        <v>1679372</v>
      </c>
      <c r="Z64" s="28">
        <f t="shared" si="76"/>
        <v>1822531.508</v>
      </c>
      <c r="AA64" s="28">
        <f aca="true" t="shared" si="77" ref="AA64:AF64">SUM(AA62:AA63)</f>
        <v>1643226</v>
      </c>
      <c r="AB64" s="28">
        <f t="shared" si="77"/>
        <v>1786023.4265</v>
      </c>
      <c r="AC64" s="28">
        <f t="shared" si="77"/>
        <v>1726568</v>
      </c>
      <c r="AD64" s="28">
        <f t="shared" si="77"/>
        <v>1745102.8325</v>
      </c>
      <c r="AE64" s="28">
        <f t="shared" si="77"/>
        <v>1694579</v>
      </c>
      <c r="AF64" s="28">
        <f t="shared" si="77"/>
        <v>1616178.813</v>
      </c>
      <c r="AG64" s="28">
        <f>SUM(AG62:AG63)</f>
        <v>1672649</v>
      </c>
      <c r="AH64" s="28">
        <f>SUM(AH62:AH63)</f>
        <v>1658317.6155</v>
      </c>
      <c r="AI64" s="28">
        <f>SUM(AI62:AI63)</f>
        <v>1658317.6155</v>
      </c>
      <c r="AJ64" s="28">
        <f>SUM(AJ62:AJ63)</f>
        <v>1701405.665</v>
      </c>
      <c r="AK64" s="204">
        <f t="shared" si="8"/>
        <v>43088.049499999965</v>
      </c>
      <c r="AL64" s="205">
        <f t="shared" si="9"/>
        <v>0.02598298968621187</v>
      </c>
    </row>
    <row r="65" spans="1:38" ht="12" customHeight="1">
      <c r="A65" s="25">
        <v>410</v>
      </c>
      <c r="B65" s="26" t="s">
        <v>71</v>
      </c>
      <c r="C65" s="28">
        <f>SUM(C463)</f>
        <v>22850</v>
      </c>
      <c r="D65" s="28">
        <f>SUM(D463)</f>
        <v>28733</v>
      </c>
      <c r="E65" s="28">
        <f aca="true" t="shared" si="78" ref="E65:X65">SUM(E463)</f>
        <v>28233</v>
      </c>
      <c r="F65" s="28">
        <f t="shared" si="78"/>
        <v>28733</v>
      </c>
      <c r="G65" s="28">
        <f t="shared" si="78"/>
        <v>24031</v>
      </c>
      <c r="H65" s="28">
        <f t="shared" si="78"/>
        <v>28733</v>
      </c>
      <c r="I65" s="28">
        <f t="shared" si="78"/>
        <v>28830</v>
      </c>
      <c r="J65" s="28">
        <f t="shared" si="78"/>
        <v>28733</v>
      </c>
      <c r="K65" s="28">
        <f t="shared" si="78"/>
        <v>34309</v>
      </c>
      <c r="L65" s="28">
        <f t="shared" si="78"/>
        <v>30733</v>
      </c>
      <c r="M65" s="28">
        <f t="shared" si="78"/>
        <v>24251</v>
      </c>
      <c r="N65" s="28">
        <f t="shared" si="78"/>
        <v>30733</v>
      </c>
      <c r="O65" s="28">
        <f t="shared" si="78"/>
        <v>25833</v>
      </c>
      <c r="P65" s="28">
        <f t="shared" si="78"/>
        <v>26733</v>
      </c>
      <c r="Q65" s="28">
        <f t="shared" si="78"/>
        <v>37047</v>
      </c>
      <c r="R65" s="28">
        <f t="shared" si="78"/>
        <v>28354.99</v>
      </c>
      <c r="S65" s="28">
        <f t="shared" si="78"/>
        <v>25625.09</v>
      </c>
      <c r="T65" s="28">
        <f t="shared" si="78"/>
        <v>26483.6727</v>
      </c>
      <c r="U65" s="28">
        <f t="shared" si="78"/>
        <v>38715.3477</v>
      </c>
      <c r="V65" s="28">
        <f t="shared" si="78"/>
        <v>32483.6727</v>
      </c>
      <c r="W65" s="28">
        <f t="shared" si="78"/>
        <v>47836.3477</v>
      </c>
      <c r="X65" s="28">
        <f t="shared" si="78"/>
        <v>45483.672699999996</v>
      </c>
      <c r="Y65" s="28">
        <f aca="true" t="shared" si="79" ref="Y65:AD65">SUM(Y463)</f>
        <v>52476.3477</v>
      </c>
      <c r="Z65" s="28">
        <f t="shared" si="79"/>
        <v>49600</v>
      </c>
      <c r="AA65" s="28">
        <f t="shared" si="79"/>
        <v>46245</v>
      </c>
      <c r="AB65" s="28">
        <f t="shared" si="79"/>
        <v>50400</v>
      </c>
      <c r="AC65" s="28">
        <f t="shared" si="79"/>
        <v>58466</v>
      </c>
      <c r="AD65" s="28">
        <f t="shared" si="79"/>
        <v>50400</v>
      </c>
      <c r="AE65" s="28">
        <f aca="true" t="shared" si="80" ref="AE65:AJ65">SUM(AE463)</f>
        <v>61538</v>
      </c>
      <c r="AF65" s="28">
        <f t="shared" si="80"/>
        <v>51448</v>
      </c>
      <c r="AG65" s="28">
        <f t="shared" si="80"/>
        <v>59085</v>
      </c>
      <c r="AH65" s="28">
        <f t="shared" si="80"/>
        <v>52607</v>
      </c>
      <c r="AI65" s="28">
        <f t="shared" si="80"/>
        <v>52607</v>
      </c>
      <c r="AJ65" s="28">
        <f t="shared" si="80"/>
        <v>53659.14</v>
      </c>
      <c r="AK65" s="204">
        <f t="shared" si="8"/>
        <v>1052.1399999999994</v>
      </c>
      <c r="AL65" s="205">
        <f t="shared" si="9"/>
        <v>0.01999999999999999</v>
      </c>
    </row>
    <row r="66" spans="1:38" ht="12" customHeight="1">
      <c r="A66" s="25">
        <v>510</v>
      </c>
      <c r="B66" s="26" t="s">
        <v>72</v>
      </c>
      <c r="C66" s="28">
        <f>SUM(C485)</f>
        <v>273309</v>
      </c>
      <c r="D66" s="28">
        <f>SUM(D485)</f>
        <v>285725</v>
      </c>
      <c r="E66" s="28">
        <f aca="true" t="shared" si="81" ref="E66:X66">SUM(E485)</f>
        <v>284393</v>
      </c>
      <c r="F66" s="28">
        <f t="shared" si="81"/>
        <v>317599</v>
      </c>
      <c r="G66" s="28">
        <f t="shared" si="81"/>
        <v>319374</v>
      </c>
      <c r="H66" s="28">
        <f t="shared" si="81"/>
        <v>325217</v>
      </c>
      <c r="I66" s="28">
        <f t="shared" si="81"/>
        <v>318312</v>
      </c>
      <c r="J66" s="28">
        <f t="shared" si="81"/>
        <v>333985</v>
      </c>
      <c r="K66" s="28">
        <f t="shared" si="81"/>
        <v>338053</v>
      </c>
      <c r="L66" s="28">
        <f t="shared" si="81"/>
        <v>345130</v>
      </c>
      <c r="M66" s="28">
        <f t="shared" si="81"/>
        <v>337324</v>
      </c>
      <c r="N66" s="28">
        <f t="shared" si="81"/>
        <v>364300.288</v>
      </c>
      <c r="O66" s="28">
        <f t="shared" si="81"/>
        <v>369030</v>
      </c>
      <c r="P66" s="28">
        <f t="shared" si="81"/>
        <v>392806</v>
      </c>
      <c r="Q66" s="28">
        <f t="shared" si="81"/>
        <v>391936</v>
      </c>
      <c r="R66" s="28">
        <f t="shared" si="81"/>
        <v>409868.8137590025</v>
      </c>
      <c r="S66" s="28">
        <f t="shared" si="81"/>
        <v>407191</v>
      </c>
      <c r="T66" s="28">
        <f t="shared" si="81"/>
        <v>425469</v>
      </c>
      <c r="U66" s="28">
        <f t="shared" si="81"/>
        <v>423064</v>
      </c>
      <c r="V66" s="28">
        <f t="shared" si="81"/>
        <v>431196</v>
      </c>
      <c r="W66" s="28">
        <f t="shared" si="81"/>
        <v>429759</v>
      </c>
      <c r="X66" s="28">
        <f t="shared" si="81"/>
        <v>448373</v>
      </c>
      <c r="Y66" s="28">
        <f aca="true" t="shared" si="82" ref="Y66:AD66">SUM(Y485)</f>
        <v>428623</v>
      </c>
      <c r="Z66" s="28">
        <f t="shared" si="82"/>
        <v>457150</v>
      </c>
      <c r="AA66" s="28">
        <f t="shared" si="82"/>
        <v>459625</v>
      </c>
      <c r="AB66" s="28">
        <f t="shared" si="82"/>
        <v>512916</v>
      </c>
      <c r="AC66" s="28">
        <f t="shared" si="82"/>
        <v>502000</v>
      </c>
      <c r="AD66" s="28">
        <f t="shared" si="82"/>
        <v>515881</v>
      </c>
      <c r="AE66" s="28">
        <f aca="true" t="shared" si="83" ref="AE66:AJ66">SUM(AE485)</f>
        <v>508333</v>
      </c>
      <c r="AF66" s="28">
        <f t="shared" si="83"/>
        <v>524075</v>
      </c>
      <c r="AG66" s="28">
        <f t="shared" si="83"/>
        <v>516628</v>
      </c>
      <c r="AH66" s="28">
        <f t="shared" si="83"/>
        <v>535005.5332911493</v>
      </c>
      <c r="AI66" s="28">
        <f t="shared" si="83"/>
        <v>535005.5332911493</v>
      </c>
      <c r="AJ66" s="28">
        <f t="shared" si="83"/>
        <v>545425.2561161345</v>
      </c>
      <c r="AK66" s="204">
        <f t="shared" si="8"/>
        <v>10419.722824985161</v>
      </c>
      <c r="AL66" s="205">
        <f t="shared" si="9"/>
        <v>0.019475915998264568</v>
      </c>
    </row>
    <row r="67" spans="1:38" ht="12" customHeight="1">
      <c r="A67" s="25">
        <v>600</v>
      </c>
      <c r="B67" s="26" t="s">
        <v>73</v>
      </c>
      <c r="C67" s="28">
        <f>SUM(C524)</f>
        <v>56980</v>
      </c>
      <c r="D67" s="28">
        <f>SUM(D524)</f>
        <v>59407</v>
      </c>
      <c r="E67" s="28">
        <f aca="true" t="shared" si="84" ref="E67:X67">SUM(E524)</f>
        <v>57999</v>
      </c>
      <c r="F67" s="28">
        <f t="shared" si="84"/>
        <v>64839</v>
      </c>
      <c r="G67" s="28">
        <f t="shared" si="84"/>
        <v>62335</v>
      </c>
      <c r="H67" s="28">
        <f t="shared" si="84"/>
        <v>64903</v>
      </c>
      <c r="I67" s="28">
        <f t="shared" si="84"/>
        <v>64780</v>
      </c>
      <c r="J67" s="28">
        <f t="shared" si="84"/>
        <v>115176</v>
      </c>
      <c r="K67" s="28">
        <f t="shared" si="84"/>
        <v>132075</v>
      </c>
      <c r="L67" s="28">
        <f t="shared" si="84"/>
        <v>127261</v>
      </c>
      <c r="M67" s="28">
        <f t="shared" si="84"/>
        <v>121593</v>
      </c>
      <c r="N67" s="28">
        <f t="shared" si="84"/>
        <v>127124</v>
      </c>
      <c r="O67" s="28">
        <f t="shared" si="84"/>
        <v>130904</v>
      </c>
      <c r="P67" s="28">
        <f t="shared" si="84"/>
        <v>131597</v>
      </c>
      <c r="Q67" s="28">
        <f t="shared" si="84"/>
        <v>130944</v>
      </c>
      <c r="R67" s="28">
        <f t="shared" si="84"/>
        <v>141657</v>
      </c>
      <c r="S67" s="28">
        <f t="shared" si="84"/>
        <v>141043</v>
      </c>
      <c r="T67" s="28">
        <f t="shared" si="84"/>
        <v>149281</v>
      </c>
      <c r="U67" s="28">
        <f t="shared" si="84"/>
        <v>148122</v>
      </c>
      <c r="V67" s="28">
        <f t="shared" si="84"/>
        <v>111770</v>
      </c>
      <c r="W67" s="28">
        <f t="shared" si="84"/>
        <v>102407</v>
      </c>
      <c r="X67" s="28">
        <f t="shared" si="84"/>
        <v>125970</v>
      </c>
      <c r="Y67" s="28">
        <f aca="true" t="shared" si="85" ref="Y67:AD67">SUM(Y524)</f>
        <v>104178</v>
      </c>
      <c r="Z67" s="28">
        <f t="shared" si="85"/>
        <v>164487</v>
      </c>
      <c r="AA67" s="28">
        <f t="shared" si="85"/>
        <v>160831</v>
      </c>
      <c r="AB67" s="28">
        <f t="shared" si="85"/>
        <v>193868</v>
      </c>
      <c r="AC67" s="28">
        <f t="shared" si="85"/>
        <v>190047</v>
      </c>
      <c r="AD67" s="28">
        <f t="shared" si="85"/>
        <v>196522</v>
      </c>
      <c r="AE67" s="28">
        <f aca="true" t="shared" si="86" ref="AE67:AJ67">SUM(AE524)</f>
        <v>210571</v>
      </c>
      <c r="AF67" s="28">
        <f t="shared" si="86"/>
        <v>198441</v>
      </c>
      <c r="AG67" s="28">
        <f t="shared" si="86"/>
        <v>203934</v>
      </c>
      <c r="AH67" s="28">
        <f t="shared" si="86"/>
        <v>212345</v>
      </c>
      <c r="AI67" s="28">
        <f t="shared" si="86"/>
        <v>212345</v>
      </c>
      <c r="AJ67" s="28">
        <f t="shared" si="86"/>
        <v>222120</v>
      </c>
      <c r="AK67" s="204">
        <f t="shared" si="8"/>
        <v>9775</v>
      </c>
      <c r="AL67" s="205">
        <f t="shared" si="9"/>
        <v>0.04603357743295109</v>
      </c>
    </row>
    <row r="68" spans="1:38" ht="12" customHeight="1">
      <c r="A68" s="25">
        <v>610</v>
      </c>
      <c r="B68" s="26" t="s">
        <v>74</v>
      </c>
      <c r="C68" s="28">
        <f>SUM(C530)</f>
        <v>18956</v>
      </c>
      <c r="D68" s="28">
        <f>SUM(D530)</f>
        <v>18592</v>
      </c>
      <c r="E68" s="28">
        <f aca="true" t="shared" si="87" ref="E68:X68">SUM(E530)</f>
        <v>17973</v>
      </c>
      <c r="F68" s="28">
        <f t="shared" si="87"/>
        <v>25700</v>
      </c>
      <c r="G68" s="28">
        <f t="shared" si="87"/>
        <v>17354</v>
      </c>
      <c r="H68" s="28">
        <f t="shared" si="87"/>
        <v>19300</v>
      </c>
      <c r="I68" s="28">
        <f t="shared" si="87"/>
        <v>18162</v>
      </c>
      <c r="J68" s="28">
        <f t="shared" si="87"/>
        <v>18800</v>
      </c>
      <c r="K68" s="28">
        <f t="shared" si="87"/>
        <v>16333</v>
      </c>
      <c r="L68" s="28">
        <f t="shared" si="87"/>
        <v>17500</v>
      </c>
      <c r="M68" s="28">
        <f t="shared" si="87"/>
        <v>17848</v>
      </c>
      <c r="N68" s="28">
        <f t="shared" si="87"/>
        <v>21480</v>
      </c>
      <c r="O68" s="28">
        <f t="shared" si="87"/>
        <v>19960</v>
      </c>
      <c r="P68" s="28">
        <f t="shared" si="87"/>
        <v>28630</v>
      </c>
      <c r="Q68" s="28">
        <f t="shared" si="87"/>
        <v>21514</v>
      </c>
      <c r="R68" s="28">
        <f t="shared" si="87"/>
        <v>25630</v>
      </c>
      <c r="S68" s="28">
        <f t="shared" si="87"/>
        <v>24967</v>
      </c>
      <c r="T68" s="28">
        <f t="shared" si="87"/>
        <v>27000</v>
      </c>
      <c r="U68" s="28">
        <f t="shared" si="87"/>
        <v>26981</v>
      </c>
      <c r="V68" s="28">
        <f t="shared" si="87"/>
        <v>25300</v>
      </c>
      <c r="W68" s="28">
        <f t="shared" si="87"/>
        <v>21977</v>
      </c>
      <c r="X68" s="28">
        <f t="shared" si="87"/>
        <v>25300</v>
      </c>
      <c r="Y68" s="28">
        <f aca="true" t="shared" si="88" ref="Y68:AD68">SUM(Y530)</f>
        <v>25995</v>
      </c>
      <c r="Z68" s="28">
        <f t="shared" si="88"/>
        <v>29080</v>
      </c>
      <c r="AA68" s="28">
        <f t="shared" si="88"/>
        <v>23093</v>
      </c>
      <c r="AB68" s="28">
        <f t="shared" si="88"/>
        <v>29224</v>
      </c>
      <c r="AC68" s="28">
        <f t="shared" si="88"/>
        <v>28901</v>
      </c>
      <c r="AD68" s="28">
        <f t="shared" si="88"/>
        <v>29470</v>
      </c>
      <c r="AE68" s="28">
        <f aca="true" t="shared" si="89" ref="AE68:AJ68">SUM(AE530)</f>
        <v>29010</v>
      </c>
      <c r="AF68" s="28">
        <f t="shared" si="89"/>
        <v>31880</v>
      </c>
      <c r="AG68" s="28">
        <f t="shared" si="89"/>
        <v>27295</v>
      </c>
      <c r="AH68" s="28">
        <f t="shared" si="89"/>
        <v>26016</v>
      </c>
      <c r="AI68" s="28">
        <f t="shared" si="89"/>
        <v>26016</v>
      </c>
      <c r="AJ68" s="28">
        <f t="shared" si="89"/>
        <v>21998</v>
      </c>
      <c r="AK68" s="204">
        <f t="shared" si="8"/>
        <v>-4018</v>
      </c>
      <c r="AL68" s="205">
        <f t="shared" si="9"/>
        <v>-0.15444341943419435</v>
      </c>
    </row>
    <row r="69" spans="1:38" ht="12" customHeight="1">
      <c r="A69" s="25">
        <v>615</v>
      </c>
      <c r="B69" s="26" t="s">
        <v>75</v>
      </c>
      <c r="C69" s="28">
        <f>SUM(C537)</f>
        <v>0</v>
      </c>
      <c r="D69" s="28">
        <f>SUM(D537)</f>
        <v>18791</v>
      </c>
      <c r="E69" s="28">
        <f aca="true" t="shared" si="90" ref="E69:X69">SUM(E537)</f>
        <v>20299</v>
      </c>
      <c r="F69" s="28">
        <f t="shared" si="90"/>
        <v>20716</v>
      </c>
      <c r="G69" s="28">
        <f t="shared" si="90"/>
        <v>17955</v>
      </c>
      <c r="H69" s="28">
        <f t="shared" si="90"/>
        <v>19651</v>
      </c>
      <c r="I69" s="28">
        <f t="shared" si="90"/>
        <v>19909</v>
      </c>
      <c r="J69" s="28">
        <f t="shared" si="90"/>
        <v>20600</v>
      </c>
      <c r="K69" s="28">
        <f t="shared" si="90"/>
        <v>17176</v>
      </c>
      <c r="L69" s="28">
        <f t="shared" si="90"/>
        <v>19650</v>
      </c>
      <c r="M69" s="28">
        <f t="shared" si="90"/>
        <v>18415</v>
      </c>
      <c r="N69" s="28">
        <f t="shared" si="90"/>
        <v>21920</v>
      </c>
      <c r="O69" s="28">
        <f t="shared" si="90"/>
        <v>24339</v>
      </c>
      <c r="P69" s="28">
        <f t="shared" si="90"/>
        <v>29650</v>
      </c>
      <c r="Q69" s="28">
        <f t="shared" si="90"/>
        <v>21878</v>
      </c>
      <c r="R69" s="28">
        <f t="shared" si="90"/>
        <v>29650</v>
      </c>
      <c r="S69" s="28">
        <f t="shared" si="90"/>
        <v>29580</v>
      </c>
      <c r="T69" s="28">
        <f t="shared" si="90"/>
        <v>32500</v>
      </c>
      <c r="U69" s="28">
        <f t="shared" si="90"/>
        <v>30083</v>
      </c>
      <c r="V69" s="28">
        <f t="shared" si="90"/>
        <v>27340</v>
      </c>
      <c r="W69" s="28">
        <f t="shared" si="90"/>
        <v>26228</v>
      </c>
      <c r="X69" s="28">
        <f t="shared" si="90"/>
        <v>25340</v>
      </c>
      <c r="Y69" s="28">
        <f aca="true" t="shared" si="91" ref="Y69:AD69">SUM(Y537)</f>
        <v>30374</v>
      </c>
      <c r="Z69" s="28">
        <f t="shared" si="91"/>
        <v>29675</v>
      </c>
      <c r="AA69" s="28">
        <f t="shared" si="91"/>
        <v>27585</v>
      </c>
      <c r="AB69" s="28">
        <f t="shared" si="91"/>
        <v>29717</v>
      </c>
      <c r="AC69" s="28">
        <f t="shared" si="91"/>
        <v>26235</v>
      </c>
      <c r="AD69" s="28">
        <f t="shared" si="91"/>
        <v>32226</v>
      </c>
      <c r="AE69" s="28">
        <f aca="true" t="shared" si="92" ref="AE69:AJ69">SUM(AE537)</f>
        <v>28405</v>
      </c>
      <c r="AF69" s="28">
        <f t="shared" si="92"/>
        <v>31001</v>
      </c>
      <c r="AG69" s="28">
        <f t="shared" si="92"/>
        <v>22533</v>
      </c>
      <c r="AH69" s="28">
        <f t="shared" si="92"/>
        <v>26433</v>
      </c>
      <c r="AI69" s="28">
        <f t="shared" si="92"/>
        <v>15125</v>
      </c>
      <c r="AJ69" s="28">
        <f t="shared" si="92"/>
        <v>42575</v>
      </c>
      <c r="AK69" s="204">
        <f t="shared" si="8"/>
        <v>16142</v>
      </c>
      <c r="AL69" s="205">
        <f t="shared" si="9"/>
        <v>0.6106760488782961</v>
      </c>
    </row>
    <row r="70" spans="1:38" ht="12" customHeight="1">
      <c r="A70" s="25">
        <v>620</v>
      </c>
      <c r="B70" s="26" t="s">
        <v>76</v>
      </c>
      <c r="C70" s="28">
        <f>SUM(C543)</f>
        <v>0</v>
      </c>
      <c r="D70" s="28">
        <f>SUM(D543)</f>
        <v>0</v>
      </c>
      <c r="E70" s="28">
        <f aca="true" t="shared" si="93" ref="E70:X70">SUM(E543)</f>
        <v>0</v>
      </c>
      <c r="F70" s="28">
        <f t="shared" si="93"/>
        <v>6400</v>
      </c>
      <c r="G70" s="28">
        <f t="shared" si="93"/>
        <v>-5733</v>
      </c>
      <c r="H70" s="28">
        <f t="shared" si="93"/>
        <v>11000</v>
      </c>
      <c r="I70" s="28">
        <f t="shared" si="93"/>
        <v>10857</v>
      </c>
      <c r="J70" s="28">
        <f t="shared" si="93"/>
        <v>10700</v>
      </c>
      <c r="K70" s="28">
        <f t="shared" si="93"/>
        <v>12787</v>
      </c>
      <c r="L70" s="28">
        <f t="shared" si="93"/>
        <v>10700</v>
      </c>
      <c r="M70" s="28">
        <f t="shared" si="93"/>
        <v>16036</v>
      </c>
      <c r="N70" s="28">
        <f t="shared" si="93"/>
        <v>16146</v>
      </c>
      <c r="O70" s="28">
        <f t="shared" si="93"/>
        <v>9980</v>
      </c>
      <c r="P70" s="28">
        <f t="shared" si="93"/>
        <v>16146</v>
      </c>
      <c r="Q70" s="28">
        <f t="shared" si="93"/>
        <v>12356</v>
      </c>
      <c r="R70" s="28">
        <f t="shared" si="93"/>
        <v>16146</v>
      </c>
      <c r="S70" s="28">
        <f t="shared" si="93"/>
        <v>15324</v>
      </c>
      <c r="T70" s="28">
        <f t="shared" si="93"/>
        <v>17100</v>
      </c>
      <c r="U70" s="28">
        <f t="shared" si="93"/>
        <v>15417</v>
      </c>
      <c r="V70" s="28">
        <f t="shared" si="93"/>
        <v>13570</v>
      </c>
      <c r="W70" s="28">
        <f t="shared" si="93"/>
        <v>10075</v>
      </c>
      <c r="X70" s="28">
        <f t="shared" si="93"/>
        <v>15775</v>
      </c>
      <c r="Y70" s="28">
        <f aca="true" t="shared" si="94" ref="Y70:AD70">SUM(Y543)</f>
        <v>17002</v>
      </c>
      <c r="Z70" s="28">
        <f t="shared" si="94"/>
        <v>23317</v>
      </c>
      <c r="AA70" s="28">
        <f t="shared" si="94"/>
        <v>19232</v>
      </c>
      <c r="AB70" s="28">
        <f t="shared" si="94"/>
        <v>23467</v>
      </c>
      <c r="AC70" s="28">
        <f t="shared" si="94"/>
        <v>18909</v>
      </c>
      <c r="AD70" s="28">
        <f t="shared" si="94"/>
        <v>23639</v>
      </c>
      <c r="AE70" s="28">
        <f aca="true" t="shared" si="95" ref="AE70:AJ70">SUM(AE543)</f>
        <v>23178</v>
      </c>
      <c r="AF70" s="28">
        <f t="shared" si="95"/>
        <v>24995</v>
      </c>
      <c r="AG70" s="28">
        <f t="shared" si="95"/>
        <v>30012</v>
      </c>
      <c r="AH70" s="28">
        <f t="shared" si="95"/>
        <v>26306</v>
      </c>
      <c r="AI70" s="28">
        <f t="shared" si="95"/>
        <v>20580</v>
      </c>
      <c r="AJ70" s="28">
        <f t="shared" si="95"/>
        <v>21414</v>
      </c>
      <c r="AK70" s="204">
        <f t="shared" si="8"/>
        <v>-4892</v>
      </c>
      <c r="AL70" s="205">
        <f t="shared" si="9"/>
        <v>-0.18596517904660534</v>
      </c>
    </row>
    <row r="71" spans="1:39" ht="12" customHeight="1">
      <c r="A71" s="25">
        <v>621</v>
      </c>
      <c r="B71" s="26" t="s">
        <v>484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4">
        <f>AG554</f>
        <v>106779</v>
      </c>
      <c r="AH71" s="34">
        <f>AH554</f>
        <v>104021</v>
      </c>
      <c r="AI71" s="34">
        <f>AI554</f>
        <v>104021</v>
      </c>
      <c r="AJ71" s="34">
        <f>AJ554</f>
        <v>148953</v>
      </c>
      <c r="AK71" s="34">
        <f>AK554</f>
        <v>44932</v>
      </c>
      <c r="AL71" s="205">
        <f t="shared" si="9"/>
        <v>0.43195124061487583</v>
      </c>
      <c r="AM71" s="24"/>
    </row>
    <row r="72" spans="1:38" ht="12" customHeight="1">
      <c r="A72" s="25">
        <v>622</v>
      </c>
      <c r="B72" s="26" t="s">
        <v>497</v>
      </c>
      <c r="C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34">
        <f>SUM(AG558:AG564)</f>
        <v>208306</v>
      </c>
      <c r="AH72" s="34">
        <f>SUM(AH558:AH564)</f>
        <v>286650</v>
      </c>
      <c r="AI72" s="34">
        <f>SUM(AI558:AI564)</f>
        <v>286650</v>
      </c>
      <c r="AJ72" s="34">
        <f>SUM(AJ558:AJ564)</f>
        <v>222606</v>
      </c>
      <c r="AK72" s="34">
        <f>SUM(AK558:AK564)</f>
        <v>-64044</v>
      </c>
      <c r="AL72" s="205">
        <f t="shared" si="9"/>
        <v>-0.22342229199372057</v>
      </c>
    </row>
    <row r="73" spans="1:38" ht="12" customHeight="1">
      <c r="A73" s="25">
        <v>630</v>
      </c>
      <c r="B73" s="26" t="s">
        <v>77</v>
      </c>
      <c r="C73" s="28" t="e">
        <f>SUM(C572)</f>
        <v>#REF!</v>
      </c>
      <c r="D73" s="28" t="e">
        <f>SUM(D572)</f>
        <v>#REF!</v>
      </c>
      <c r="E73" s="28" t="e">
        <f aca="true" t="shared" si="96" ref="E73:X73">SUM(E572)</f>
        <v>#REF!</v>
      </c>
      <c r="F73" s="28" t="e">
        <f t="shared" si="96"/>
        <v>#REF!</v>
      </c>
      <c r="G73" s="28" t="e">
        <f t="shared" si="96"/>
        <v>#REF!</v>
      </c>
      <c r="H73" s="28" t="e">
        <f t="shared" si="96"/>
        <v>#REF!</v>
      </c>
      <c r="I73" s="28" t="e">
        <f t="shared" si="96"/>
        <v>#REF!</v>
      </c>
      <c r="J73" s="28" t="e">
        <f t="shared" si="96"/>
        <v>#REF!</v>
      </c>
      <c r="K73" s="28" t="e">
        <f t="shared" si="96"/>
        <v>#REF!</v>
      </c>
      <c r="L73" s="28" t="e">
        <f t="shared" si="96"/>
        <v>#REF!</v>
      </c>
      <c r="M73" s="28" t="e">
        <f t="shared" si="96"/>
        <v>#REF!</v>
      </c>
      <c r="N73" s="28" t="e">
        <f t="shared" si="96"/>
        <v>#REF!</v>
      </c>
      <c r="O73" s="28" t="e">
        <f t="shared" si="96"/>
        <v>#REF!</v>
      </c>
      <c r="P73" s="28" t="e">
        <f t="shared" si="96"/>
        <v>#REF!</v>
      </c>
      <c r="Q73" s="28" t="e">
        <f t="shared" si="96"/>
        <v>#REF!</v>
      </c>
      <c r="R73" s="28" t="e">
        <f t="shared" si="96"/>
        <v>#REF!</v>
      </c>
      <c r="S73" s="28" t="e">
        <f t="shared" si="96"/>
        <v>#REF!</v>
      </c>
      <c r="T73" s="28" t="e">
        <f t="shared" si="96"/>
        <v>#REF!</v>
      </c>
      <c r="U73" s="28" t="e">
        <f t="shared" si="96"/>
        <v>#REF!</v>
      </c>
      <c r="V73" s="28" t="e">
        <f t="shared" si="96"/>
        <v>#REF!</v>
      </c>
      <c r="W73" s="28" t="e">
        <f t="shared" si="96"/>
        <v>#REF!</v>
      </c>
      <c r="X73" s="28" t="e">
        <f t="shared" si="96"/>
        <v>#REF!</v>
      </c>
      <c r="Y73" s="28" t="e">
        <f aca="true" t="shared" si="97" ref="Y73:AD73">SUM(Y572)</f>
        <v>#REF!</v>
      </c>
      <c r="Z73" s="28" t="e">
        <f t="shared" si="97"/>
        <v>#REF!</v>
      </c>
      <c r="AA73" s="28" t="e">
        <f t="shared" si="97"/>
        <v>#REF!</v>
      </c>
      <c r="AB73" s="28" t="e">
        <f t="shared" si="97"/>
        <v>#REF!</v>
      </c>
      <c r="AC73" s="28" t="e">
        <f t="shared" si="97"/>
        <v>#REF!</v>
      </c>
      <c r="AD73" s="28" t="e">
        <f t="shared" si="97"/>
        <v>#REF!</v>
      </c>
      <c r="AE73" s="28" t="e">
        <f aca="true" t="shared" si="98" ref="AE73:AJ73">SUM(AE572)</f>
        <v>#REF!</v>
      </c>
      <c r="AF73" s="28" t="e">
        <f t="shared" si="98"/>
        <v>#REF!</v>
      </c>
      <c r="AG73" s="28">
        <f t="shared" si="98"/>
        <v>58644</v>
      </c>
      <c r="AH73" s="28">
        <f t="shared" si="98"/>
        <v>64349</v>
      </c>
      <c r="AI73" s="28">
        <f t="shared" si="98"/>
        <v>64349</v>
      </c>
      <c r="AJ73" s="28">
        <f t="shared" si="98"/>
        <v>61650</v>
      </c>
      <c r="AK73" s="204">
        <f t="shared" si="8"/>
        <v>-2699</v>
      </c>
      <c r="AL73" s="205">
        <f t="shared" si="9"/>
        <v>-0.04194315373976286</v>
      </c>
    </row>
    <row r="74" spans="1:38" ht="12" customHeight="1">
      <c r="A74" s="25">
        <v>631</v>
      </c>
      <c r="B74" s="26" t="s">
        <v>78</v>
      </c>
      <c r="C74" s="28">
        <f>SUM(C578)</f>
        <v>2827</v>
      </c>
      <c r="D74" s="28">
        <f>SUM(D578)</f>
        <v>3050</v>
      </c>
      <c r="E74" s="28">
        <f aca="true" t="shared" si="99" ref="E74:X74">SUM(E578)</f>
        <v>1968</v>
      </c>
      <c r="F74" s="28">
        <f t="shared" si="99"/>
        <v>3300</v>
      </c>
      <c r="G74" s="28">
        <f t="shared" si="99"/>
        <v>2621</v>
      </c>
      <c r="H74" s="28">
        <f t="shared" si="99"/>
        <v>3300</v>
      </c>
      <c r="I74" s="28">
        <f t="shared" si="99"/>
        <v>3162</v>
      </c>
      <c r="J74" s="28">
        <f t="shared" si="99"/>
        <v>3400</v>
      </c>
      <c r="K74" s="28">
        <f t="shared" si="99"/>
        <v>3290</v>
      </c>
      <c r="L74" s="28">
        <f t="shared" si="99"/>
        <v>3300</v>
      </c>
      <c r="M74" s="28">
        <f t="shared" si="99"/>
        <v>4178</v>
      </c>
      <c r="N74" s="28">
        <f t="shared" si="99"/>
        <v>4004</v>
      </c>
      <c r="O74" s="28">
        <f t="shared" si="99"/>
        <v>3674</v>
      </c>
      <c r="P74" s="28">
        <f t="shared" si="99"/>
        <v>5422</v>
      </c>
      <c r="Q74" s="28">
        <f t="shared" si="99"/>
        <v>4632</v>
      </c>
      <c r="R74" s="28">
        <f t="shared" si="99"/>
        <v>5422</v>
      </c>
      <c r="S74" s="28">
        <f t="shared" si="99"/>
        <v>6203</v>
      </c>
      <c r="T74" s="28">
        <f t="shared" si="99"/>
        <v>6000</v>
      </c>
      <c r="U74" s="28">
        <f t="shared" si="99"/>
        <v>5485</v>
      </c>
      <c r="V74" s="28">
        <f t="shared" si="99"/>
        <v>5680</v>
      </c>
      <c r="W74" s="28">
        <f t="shared" si="99"/>
        <v>4764</v>
      </c>
      <c r="X74" s="28">
        <f t="shared" si="99"/>
        <v>6730</v>
      </c>
      <c r="Y74" s="28">
        <f aca="true" t="shared" si="100" ref="Y74:AD74">SUM(Y578)</f>
        <v>5394</v>
      </c>
      <c r="Z74" s="28">
        <f t="shared" si="100"/>
        <v>7880</v>
      </c>
      <c r="AA74" s="28">
        <f t="shared" si="100"/>
        <v>5410</v>
      </c>
      <c r="AB74" s="28">
        <f t="shared" si="100"/>
        <v>7920</v>
      </c>
      <c r="AC74" s="28">
        <f t="shared" si="100"/>
        <v>5966</v>
      </c>
      <c r="AD74" s="28">
        <f t="shared" si="100"/>
        <v>7955</v>
      </c>
      <c r="AE74" s="28">
        <f aca="true" t="shared" si="101" ref="AE74:AJ74">SUM(AE578)</f>
        <v>6703</v>
      </c>
      <c r="AF74" s="28">
        <f t="shared" si="101"/>
        <v>8316</v>
      </c>
      <c r="AG74" s="28">
        <f t="shared" si="101"/>
        <v>6693</v>
      </c>
      <c r="AH74" s="28">
        <f t="shared" si="101"/>
        <v>6640</v>
      </c>
      <c r="AI74" s="28">
        <f t="shared" si="101"/>
        <v>6640</v>
      </c>
      <c r="AJ74" s="28">
        <f t="shared" si="101"/>
        <v>6449</v>
      </c>
      <c r="AK74" s="204">
        <f t="shared" si="8"/>
        <v>-191</v>
      </c>
      <c r="AL74" s="205">
        <f t="shared" si="9"/>
        <v>-0.028765060240963855</v>
      </c>
    </row>
    <row r="75" spans="2:38" ht="12" customHeight="1">
      <c r="B75" s="26" t="s">
        <v>79</v>
      </c>
      <c r="C75" s="28" t="e">
        <f>SUM(C67:C74)</f>
        <v>#REF!</v>
      </c>
      <c r="D75" s="28" t="e">
        <f>SUM(D67:D74)</f>
        <v>#REF!</v>
      </c>
      <c r="E75" s="28" t="e">
        <f aca="true" t="shared" si="102" ref="E75:Z75">SUM(E67:E74)</f>
        <v>#REF!</v>
      </c>
      <c r="F75" s="28" t="e">
        <f t="shared" si="102"/>
        <v>#REF!</v>
      </c>
      <c r="G75" s="28" t="e">
        <f t="shared" si="102"/>
        <v>#REF!</v>
      </c>
      <c r="H75" s="28" t="e">
        <f t="shared" si="102"/>
        <v>#REF!</v>
      </c>
      <c r="I75" s="28" t="e">
        <f t="shared" si="102"/>
        <v>#REF!</v>
      </c>
      <c r="J75" s="28" t="e">
        <f t="shared" si="102"/>
        <v>#REF!</v>
      </c>
      <c r="K75" s="28" t="e">
        <f t="shared" si="102"/>
        <v>#REF!</v>
      </c>
      <c r="L75" s="28" t="e">
        <f t="shared" si="102"/>
        <v>#REF!</v>
      </c>
      <c r="M75" s="28" t="e">
        <f t="shared" si="102"/>
        <v>#REF!</v>
      </c>
      <c r="N75" s="28" t="e">
        <f t="shared" si="102"/>
        <v>#REF!</v>
      </c>
      <c r="O75" s="28" t="e">
        <f t="shared" si="102"/>
        <v>#REF!</v>
      </c>
      <c r="P75" s="28" t="e">
        <f t="shared" si="102"/>
        <v>#REF!</v>
      </c>
      <c r="Q75" s="28" t="e">
        <f t="shared" si="102"/>
        <v>#REF!</v>
      </c>
      <c r="R75" s="28" t="e">
        <f t="shared" si="102"/>
        <v>#REF!</v>
      </c>
      <c r="S75" s="28" t="e">
        <f t="shared" si="102"/>
        <v>#REF!</v>
      </c>
      <c r="T75" s="28" t="e">
        <f t="shared" si="102"/>
        <v>#REF!</v>
      </c>
      <c r="U75" s="28" t="e">
        <f t="shared" si="102"/>
        <v>#REF!</v>
      </c>
      <c r="V75" s="28" t="e">
        <f t="shared" si="102"/>
        <v>#REF!</v>
      </c>
      <c r="W75" s="28" t="e">
        <f t="shared" si="102"/>
        <v>#REF!</v>
      </c>
      <c r="X75" s="28" t="e">
        <f t="shared" si="102"/>
        <v>#REF!</v>
      </c>
      <c r="Y75" s="28" t="e">
        <f t="shared" si="102"/>
        <v>#REF!</v>
      </c>
      <c r="Z75" s="28" t="e">
        <f t="shared" si="102"/>
        <v>#REF!</v>
      </c>
      <c r="AA75" s="28" t="e">
        <f aca="true" t="shared" si="103" ref="AA75:AF75">SUM(AA67:AA74)</f>
        <v>#REF!</v>
      </c>
      <c r="AB75" s="28" t="e">
        <f t="shared" si="103"/>
        <v>#REF!</v>
      </c>
      <c r="AC75" s="28" t="e">
        <f t="shared" si="103"/>
        <v>#REF!</v>
      </c>
      <c r="AD75" s="28" t="e">
        <f t="shared" si="103"/>
        <v>#REF!</v>
      </c>
      <c r="AE75" s="28" t="e">
        <f t="shared" si="103"/>
        <v>#REF!</v>
      </c>
      <c r="AF75" s="28" t="e">
        <f t="shared" si="103"/>
        <v>#REF!</v>
      </c>
      <c r="AG75" s="28">
        <f>SUM(AG67:AG74)</f>
        <v>664196</v>
      </c>
      <c r="AH75" s="28">
        <f>SUM(AH67:AH74)</f>
        <v>752760</v>
      </c>
      <c r="AI75" s="28">
        <f>SUM(AI67:AI74)</f>
        <v>735726</v>
      </c>
      <c r="AJ75" s="28">
        <f>SUM(AJ67:AJ74)</f>
        <v>747765</v>
      </c>
      <c r="AK75" s="204">
        <f t="shared" si="8"/>
        <v>-4995</v>
      </c>
      <c r="AL75" s="205">
        <f t="shared" si="9"/>
        <v>-0.00663558106169297</v>
      </c>
    </row>
    <row r="76" spans="1:38" ht="12" customHeight="1">
      <c r="A76" s="25">
        <v>633</v>
      </c>
      <c r="B76" s="26" t="s">
        <v>489</v>
      </c>
      <c r="C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>
        <f>SUM(AG596)</f>
        <v>249024</v>
      </c>
      <c r="AH76" s="28">
        <f>SUM(AH596)</f>
        <v>257025</v>
      </c>
      <c r="AI76" s="28">
        <f>SUM(AI596)</f>
        <v>256225</v>
      </c>
      <c r="AJ76" s="28">
        <f>SUM(AJ596)</f>
        <v>277048.3415</v>
      </c>
      <c r="AK76" s="28">
        <f>SUM(AK596)</f>
        <v>20023.34149999998</v>
      </c>
      <c r="AL76" s="205">
        <f t="shared" si="9"/>
        <v>0.0779042563952922</v>
      </c>
    </row>
    <row r="77" spans="1:38" ht="12" customHeight="1">
      <c r="A77" s="25">
        <v>634</v>
      </c>
      <c r="B77" s="26" t="s">
        <v>84</v>
      </c>
      <c r="C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>
        <f>SUM(AG606)</f>
        <v>56630</v>
      </c>
      <c r="AH77" s="28">
        <f>SUM(AH606)</f>
        <v>56140</v>
      </c>
      <c r="AI77" s="28">
        <f>SUM(AI606)</f>
        <v>56240</v>
      </c>
      <c r="AJ77" s="28">
        <f>SUM(AJ606)</f>
        <v>56743</v>
      </c>
      <c r="AK77" s="28">
        <f>SUM(AK606)</f>
        <v>603</v>
      </c>
      <c r="AL77" s="205">
        <f t="shared" si="9"/>
        <v>0.010741004631278946</v>
      </c>
    </row>
    <row r="78" spans="1:38" ht="12" customHeight="1">
      <c r="A78" s="25">
        <v>635</v>
      </c>
      <c r="B78" s="26" t="s">
        <v>487</v>
      </c>
      <c r="C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>
        <f>SUM(AG627)</f>
        <v>211923</v>
      </c>
      <c r="AH78" s="28">
        <f>SUM(AH627)</f>
        <v>200816</v>
      </c>
      <c r="AI78" s="28">
        <f>SUM(AI627)</f>
        <v>200816</v>
      </c>
      <c r="AJ78" s="28">
        <f>SUM(AJ627)</f>
        <v>220444</v>
      </c>
      <c r="AK78" s="28">
        <f>SUM(AK627)</f>
        <v>19628</v>
      </c>
      <c r="AL78" s="205">
        <f t="shared" si="9"/>
        <v>0.09774121583937535</v>
      </c>
    </row>
    <row r="79" spans="1:38" ht="12" customHeight="1">
      <c r="A79" s="25">
        <v>636</v>
      </c>
      <c r="B79" s="26" t="s">
        <v>498</v>
      </c>
      <c r="C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>
        <f>SUM(AG642)</f>
        <v>106112.757</v>
      </c>
      <c r="AH79" s="28">
        <f>SUM(AH642)</f>
        <v>110828</v>
      </c>
      <c r="AI79" s="28">
        <f>SUM(AI642)</f>
        <v>111433</v>
      </c>
      <c r="AJ79" s="28">
        <f>SUM(AJ642)</f>
        <v>117883</v>
      </c>
      <c r="AK79" s="28">
        <f>SUM(AK642)</f>
        <v>7055</v>
      </c>
      <c r="AL79" s="205">
        <f t="shared" si="9"/>
        <v>0.06365719854188472</v>
      </c>
    </row>
    <row r="80" spans="1:38" ht="12" customHeight="1">
      <c r="A80" s="25">
        <v>637</v>
      </c>
      <c r="B80" s="26" t="s">
        <v>499</v>
      </c>
      <c r="C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>
        <f>SUM(AG657)</f>
        <v>345236.9445</v>
      </c>
      <c r="AH80" s="28">
        <f>SUM(AH657)</f>
        <v>397968</v>
      </c>
      <c r="AI80" s="28">
        <f>SUM(AI657)</f>
        <v>381867.5</v>
      </c>
      <c r="AJ80" s="28">
        <f>SUM(AJ657)</f>
        <v>401715</v>
      </c>
      <c r="AK80" s="28">
        <f>SUM(AK657)</f>
        <v>3747</v>
      </c>
      <c r="AL80" s="205">
        <f t="shared" si="9"/>
        <v>0.009415329875768905</v>
      </c>
    </row>
    <row r="81" spans="1:38" ht="12" customHeight="1">
      <c r="A81" s="25">
        <v>638</v>
      </c>
      <c r="B81" s="26" t="s">
        <v>495</v>
      </c>
      <c r="C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>
        <f>SUM(AG669)</f>
        <v>137810.15899999999</v>
      </c>
      <c r="AH81" s="28">
        <f>SUM(AH669)</f>
        <v>144938.4</v>
      </c>
      <c r="AI81" s="28">
        <f>SUM(AI669)</f>
        <v>140610</v>
      </c>
      <c r="AJ81" s="28">
        <f>SUM(AJ669)</f>
        <v>136478.032</v>
      </c>
      <c r="AK81" s="28">
        <f>SUM(AK669)</f>
        <v>-8460.367999999988</v>
      </c>
      <c r="AL81" s="205">
        <f t="shared" si="9"/>
        <v>-0.05837216362261476</v>
      </c>
    </row>
    <row r="82" spans="1:38" ht="12" customHeight="1">
      <c r="A82" s="25">
        <v>640</v>
      </c>
      <c r="B82" s="26" t="s">
        <v>80</v>
      </c>
      <c r="C82" s="28">
        <f>SUM(C690)</f>
        <v>23976</v>
      </c>
      <c r="D82" s="28">
        <f>SUM(D690)</f>
        <v>22643</v>
      </c>
      <c r="E82" s="28">
        <f aca="true" t="shared" si="104" ref="E82:X82">SUM(E690)</f>
        <v>24618</v>
      </c>
      <c r="F82" s="28">
        <f t="shared" si="104"/>
        <v>29395.427499999998</v>
      </c>
      <c r="G82" s="28">
        <f t="shared" si="104"/>
        <v>27060</v>
      </c>
      <c r="H82" s="28">
        <f t="shared" si="104"/>
        <v>35097</v>
      </c>
      <c r="I82" s="28">
        <f t="shared" si="104"/>
        <v>34626</v>
      </c>
      <c r="J82" s="28">
        <f t="shared" si="104"/>
        <v>38186.845</v>
      </c>
      <c r="K82" s="28">
        <f t="shared" si="104"/>
        <v>36162</v>
      </c>
      <c r="L82" s="28">
        <f t="shared" si="104"/>
        <v>40213</v>
      </c>
      <c r="M82" s="28">
        <f t="shared" si="104"/>
        <v>27483</v>
      </c>
      <c r="N82" s="28">
        <f t="shared" si="104"/>
        <v>49356.4645</v>
      </c>
      <c r="O82" s="28">
        <f t="shared" si="104"/>
        <v>43727</v>
      </c>
      <c r="P82" s="28">
        <f t="shared" si="104"/>
        <v>51926.698000000004</v>
      </c>
      <c r="Q82" s="28">
        <f t="shared" si="104"/>
        <v>59652</v>
      </c>
      <c r="R82" s="28">
        <f t="shared" si="104"/>
        <v>55109.519499999995</v>
      </c>
      <c r="S82" s="28">
        <f t="shared" si="104"/>
        <v>54858</v>
      </c>
      <c r="T82" s="28">
        <f t="shared" si="104"/>
        <v>58926.369999999995</v>
      </c>
      <c r="U82" s="28">
        <f t="shared" si="104"/>
        <v>56772</v>
      </c>
      <c r="V82" s="28">
        <f t="shared" si="104"/>
        <v>56035.9965</v>
      </c>
      <c r="W82" s="28">
        <f t="shared" si="104"/>
        <v>54345</v>
      </c>
      <c r="X82" s="28">
        <f t="shared" si="104"/>
        <v>60630.9965</v>
      </c>
      <c r="Y82" s="28">
        <f aca="true" t="shared" si="105" ref="Y82:AD82">SUM(Y690)</f>
        <v>58500</v>
      </c>
      <c r="Z82" s="28">
        <f t="shared" si="105"/>
        <v>81649.305</v>
      </c>
      <c r="AA82" s="28">
        <f t="shared" si="105"/>
        <v>85719</v>
      </c>
      <c r="AB82" s="28">
        <f t="shared" si="105"/>
        <v>82371.13500000001</v>
      </c>
      <c r="AC82" s="28">
        <f t="shared" si="105"/>
        <v>73891</v>
      </c>
      <c r="AD82" s="28">
        <f t="shared" si="105"/>
        <v>92585.47750000001</v>
      </c>
      <c r="AE82" s="28">
        <f aca="true" t="shared" si="106" ref="AE82:AJ82">SUM(AE690)</f>
        <v>80197</v>
      </c>
      <c r="AF82" s="28">
        <f t="shared" si="106"/>
        <v>95566.851</v>
      </c>
      <c r="AG82" s="28">
        <f t="shared" si="106"/>
        <v>71436</v>
      </c>
      <c r="AH82" s="28">
        <f t="shared" si="106"/>
        <v>110937.6525</v>
      </c>
      <c r="AI82" s="28">
        <f t="shared" si="106"/>
        <v>110937.6525</v>
      </c>
      <c r="AJ82" s="28">
        <f t="shared" si="106"/>
        <v>114831.495</v>
      </c>
      <c r="AK82" s="204">
        <f t="shared" si="8"/>
        <v>3893.842499999999</v>
      </c>
      <c r="AL82" s="205">
        <f t="shared" si="9"/>
        <v>0.03509937710282809</v>
      </c>
    </row>
    <row r="83" spans="1:38" ht="12" customHeight="1">
      <c r="A83" s="25">
        <v>641</v>
      </c>
      <c r="B83" s="26" t="s">
        <v>81</v>
      </c>
      <c r="C83" s="28">
        <f>SUM(C711)</f>
        <v>71214</v>
      </c>
      <c r="D83" s="28">
        <f>SUM(D711)</f>
        <v>74761</v>
      </c>
      <c r="E83" s="28">
        <f aca="true" t="shared" si="107" ref="E83:X83">SUM(E711)</f>
        <v>77046</v>
      </c>
      <c r="F83" s="28">
        <f t="shared" si="107"/>
        <v>76964.8575</v>
      </c>
      <c r="G83" s="28">
        <f t="shared" si="107"/>
        <v>75543</v>
      </c>
      <c r="H83" s="28">
        <f t="shared" si="107"/>
        <v>85504</v>
      </c>
      <c r="I83" s="28">
        <f t="shared" si="107"/>
        <v>84259</v>
      </c>
      <c r="J83" s="28">
        <f t="shared" si="107"/>
        <v>92961.35250000001</v>
      </c>
      <c r="K83" s="28">
        <f t="shared" si="107"/>
        <v>95643</v>
      </c>
      <c r="L83" s="28">
        <f t="shared" si="107"/>
        <v>99880</v>
      </c>
      <c r="M83" s="28">
        <f t="shared" si="107"/>
        <v>87406</v>
      </c>
      <c r="N83" s="28">
        <f t="shared" si="107"/>
        <v>105090.7485</v>
      </c>
      <c r="O83" s="28">
        <f t="shared" si="107"/>
        <v>109649</v>
      </c>
      <c r="P83" s="28">
        <f t="shared" si="107"/>
        <v>112106.374</v>
      </c>
      <c r="Q83" s="28">
        <f t="shared" si="107"/>
        <v>112568</v>
      </c>
      <c r="R83" s="28">
        <f t="shared" si="107"/>
        <v>139765.7665</v>
      </c>
      <c r="S83" s="28">
        <f t="shared" si="107"/>
        <v>138894</v>
      </c>
      <c r="T83" s="28">
        <f t="shared" si="107"/>
        <v>146996.7235</v>
      </c>
      <c r="U83" s="28">
        <f t="shared" si="107"/>
        <v>139224</v>
      </c>
      <c r="V83" s="28">
        <f t="shared" si="107"/>
        <v>141178.865</v>
      </c>
      <c r="W83" s="28">
        <f t="shared" si="107"/>
        <v>140833</v>
      </c>
      <c r="X83" s="28">
        <f t="shared" si="107"/>
        <v>143423.865</v>
      </c>
      <c r="Y83" s="28">
        <f aca="true" t="shared" si="108" ref="Y83:AD83">SUM(Y711)</f>
        <v>134945</v>
      </c>
      <c r="Z83" s="28">
        <f t="shared" si="108"/>
        <v>145481.644</v>
      </c>
      <c r="AA83" s="28">
        <f t="shared" si="108"/>
        <v>142573</v>
      </c>
      <c r="AB83" s="28">
        <f t="shared" si="108"/>
        <v>150988.648</v>
      </c>
      <c r="AC83" s="28">
        <f t="shared" si="108"/>
        <v>144159</v>
      </c>
      <c r="AD83" s="28">
        <f t="shared" si="108"/>
        <v>152558.602</v>
      </c>
      <c r="AE83" s="28">
        <f aca="true" t="shared" si="109" ref="AE83:AJ83">SUM(AE711)</f>
        <v>148349</v>
      </c>
      <c r="AF83" s="28">
        <f t="shared" si="109"/>
        <v>171210.5545</v>
      </c>
      <c r="AG83" s="28">
        <f t="shared" si="109"/>
        <v>159288</v>
      </c>
      <c r="AH83" s="28">
        <f t="shared" si="109"/>
        <v>160818.14250000002</v>
      </c>
      <c r="AI83" s="28">
        <f t="shared" si="109"/>
        <v>160818.14250000002</v>
      </c>
      <c r="AJ83" s="28">
        <f t="shared" si="109"/>
        <v>163047.3</v>
      </c>
      <c r="AK83" s="204">
        <f t="shared" si="8"/>
        <v>2229.157499999972</v>
      </c>
      <c r="AL83" s="205">
        <f t="shared" si="9"/>
        <v>0.01386135584795709</v>
      </c>
    </row>
    <row r="84" spans="1:38" ht="12" customHeight="1">
      <c r="A84" s="25">
        <v>645</v>
      </c>
      <c r="B84" s="26" t="s">
        <v>82</v>
      </c>
      <c r="C84" s="28">
        <f>SUM(C739)</f>
        <v>88916</v>
      </c>
      <c r="D84" s="28">
        <f>SUM(D739)</f>
        <v>91230</v>
      </c>
      <c r="E84" s="28">
        <f aca="true" t="shared" si="110" ref="E84:X84">SUM(E739)</f>
        <v>89900</v>
      </c>
      <c r="F84" s="28">
        <f t="shared" si="110"/>
        <v>94503</v>
      </c>
      <c r="G84" s="28">
        <f t="shared" si="110"/>
        <v>93792</v>
      </c>
      <c r="H84" s="28">
        <f t="shared" si="110"/>
        <v>96559</v>
      </c>
      <c r="I84" s="28">
        <f t="shared" si="110"/>
        <v>94386</v>
      </c>
      <c r="J84" s="28">
        <f t="shared" si="110"/>
        <v>103319.924</v>
      </c>
      <c r="K84" s="28">
        <f t="shared" si="110"/>
        <v>94792</v>
      </c>
      <c r="L84" s="28">
        <f t="shared" si="110"/>
        <v>107998</v>
      </c>
      <c r="M84" s="28">
        <f t="shared" si="110"/>
        <v>99653</v>
      </c>
      <c r="N84" s="28">
        <f t="shared" si="110"/>
        <v>115914.6915</v>
      </c>
      <c r="O84" s="28">
        <f t="shared" si="110"/>
        <v>113867</v>
      </c>
      <c r="P84" s="28">
        <f t="shared" si="110"/>
        <v>123137</v>
      </c>
      <c r="Q84" s="28">
        <f t="shared" si="110"/>
        <v>119173</v>
      </c>
      <c r="R84" s="28">
        <f t="shared" si="110"/>
        <v>146308.45549999998</v>
      </c>
      <c r="S84" s="28">
        <f t="shared" si="110"/>
        <v>132475</v>
      </c>
      <c r="T84" s="28">
        <f t="shared" si="110"/>
        <v>162729.1345</v>
      </c>
      <c r="U84" s="28">
        <f t="shared" si="110"/>
        <v>152155</v>
      </c>
      <c r="V84" s="28">
        <f t="shared" si="110"/>
        <v>158272.657</v>
      </c>
      <c r="W84" s="28">
        <f t="shared" si="110"/>
        <v>157817</v>
      </c>
      <c r="X84" s="28">
        <f t="shared" si="110"/>
        <v>160807.657</v>
      </c>
      <c r="Y84" s="28">
        <f aca="true" t="shared" si="111" ref="Y84:AD84">SUM(Y739)</f>
        <v>142390</v>
      </c>
      <c r="Z84" s="28">
        <f t="shared" si="111"/>
        <v>244015.25400000002</v>
      </c>
      <c r="AA84" s="28">
        <f t="shared" si="111"/>
        <v>208439</v>
      </c>
      <c r="AB84" s="28">
        <f t="shared" si="111"/>
        <v>250316.62900000002</v>
      </c>
      <c r="AC84" s="28">
        <f t="shared" si="111"/>
        <v>202767</v>
      </c>
      <c r="AD84" s="28">
        <f t="shared" si="111"/>
        <v>215496.3825</v>
      </c>
      <c r="AE84" s="28">
        <f aca="true" t="shared" si="112" ref="AE84:AJ84">SUM(AE739)</f>
        <v>205901</v>
      </c>
      <c r="AF84" s="28">
        <f t="shared" si="112"/>
        <v>242651.011</v>
      </c>
      <c r="AG84" s="28">
        <f t="shared" si="112"/>
        <v>217001</v>
      </c>
      <c r="AH84" s="28">
        <f t="shared" si="112"/>
        <v>224382.9725</v>
      </c>
      <c r="AI84" s="28">
        <f t="shared" si="112"/>
        <v>224382.9725</v>
      </c>
      <c r="AJ84" s="28">
        <f t="shared" si="112"/>
        <v>272609.28500000003</v>
      </c>
      <c r="AK84" s="204">
        <f t="shared" si="8"/>
        <v>48226.31250000003</v>
      </c>
      <c r="AL84" s="205">
        <f t="shared" si="9"/>
        <v>0.21492857484985867</v>
      </c>
    </row>
    <row r="85" spans="1:38" ht="12" customHeight="1" hidden="1">
      <c r="A85" s="25">
        <v>655</v>
      </c>
      <c r="B85" s="26" t="s">
        <v>83</v>
      </c>
      <c r="C85" s="28">
        <f>SUM(C765)</f>
        <v>192531</v>
      </c>
      <c r="D85" s="28">
        <f>SUM(D765)</f>
        <v>299726</v>
      </c>
      <c r="E85" s="28">
        <f aca="true" t="shared" si="113" ref="E85:X85">SUM(E765)</f>
        <v>332760</v>
      </c>
      <c r="F85" s="28">
        <f t="shared" si="113"/>
        <v>350954.445</v>
      </c>
      <c r="G85" s="28">
        <f t="shared" si="113"/>
        <v>356039</v>
      </c>
      <c r="H85" s="28">
        <f t="shared" si="113"/>
        <v>352905</v>
      </c>
      <c r="I85" s="28">
        <f t="shared" si="113"/>
        <v>347645</v>
      </c>
      <c r="J85" s="28">
        <f t="shared" si="113"/>
        <v>353772</v>
      </c>
      <c r="K85" s="28">
        <f t="shared" si="113"/>
        <v>365837</v>
      </c>
      <c r="L85" s="28">
        <f t="shared" si="113"/>
        <v>381273</v>
      </c>
      <c r="M85" s="28">
        <f t="shared" si="113"/>
        <v>360150</v>
      </c>
      <c r="N85" s="28">
        <f t="shared" si="113"/>
        <v>377675</v>
      </c>
      <c r="O85" s="28">
        <f t="shared" si="113"/>
        <v>369363</v>
      </c>
      <c r="P85" s="28">
        <f t="shared" si="113"/>
        <v>392426</v>
      </c>
      <c r="Q85" s="28">
        <f t="shared" si="113"/>
        <v>402932</v>
      </c>
      <c r="R85" s="28">
        <f t="shared" si="113"/>
        <v>399164</v>
      </c>
      <c r="S85" s="28">
        <f t="shared" si="113"/>
        <v>416186</v>
      </c>
      <c r="T85" s="28">
        <f t="shared" si="113"/>
        <v>322432</v>
      </c>
      <c r="U85" s="28">
        <f t="shared" si="113"/>
        <v>350408</v>
      </c>
      <c r="V85" s="28">
        <f t="shared" si="113"/>
        <v>319728</v>
      </c>
      <c r="W85" s="28">
        <f t="shared" si="113"/>
        <v>308295</v>
      </c>
      <c r="X85" s="28">
        <f t="shared" si="113"/>
        <v>306042</v>
      </c>
      <c r="Y85" s="28">
        <f>SUM(Y765)</f>
        <v>301150</v>
      </c>
      <c r="Z85" s="28">
        <f>SUM(Z765)</f>
        <v>316970</v>
      </c>
      <c r="AA85" s="28">
        <f>SUM(AA765)</f>
        <v>366744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04">
        <f t="shared" si="8"/>
        <v>0</v>
      </c>
      <c r="AL85" s="205" t="e">
        <f t="shared" si="9"/>
        <v>#DIV/0!</v>
      </c>
    </row>
    <row r="86" spans="1:38" ht="12" customHeight="1" hidden="1">
      <c r="A86" s="25">
        <v>656</v>
      </c>
      <c r="B86" s="26" t="s">
        <v>84</v>
      </c>
      <c r="C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04">
        <f t="shared" si="8"/>
        <v>0</v>
      </c>
      <c r="AL86" s="205" t="e">
        <f t="shared" si="9"/>
        <v>#DIV/0!</v>
      </c>
    </row>
    <row r="87" spans="1:38" ht="12" customHeight="1">
      <c r="A87" s="25">
        <v>660</v>
      </c>
      <c r="B87" s="26" t="s">
        <v>85</v>
      </c>
      <c r="C87" s="28">
        <f>SUM(C777)</f>
        <v>29629</v>
      </c>
      <c r="D87" s="28">
        <f>SUM(D777)</f>
        <v>17655</v>
      </c>
      <c r="E87" s="28">
        <f aca="true" t="shared" si="114" ref="E87:X87">SUM(E777)</f>
        <v>17223</v>
      </c>
      <c r="F87" s="28">
        <f t="shared" si="114"/>
        <v>17730.682</v>
      </c>
      <c r="G87" s="28">
        <f t="shared" si="114"/>
        <v>17581</v>
      </c>
      <c r="H87" s="28">
        <f t="shared" si="114"/>
        <v>17808</v>
      </c>
      <c r="I87" s="28">
        <f t="shared" si="114"/>
        <v>17093</v>
      </c>
      <c r="J87" s="28">
        <f t="shared" si="114"/>
        <v>15887.851</v>
      </c>
      <c r="K87" s="28">
        <f t="shared" si="114"/>
        <v>15856</v>
      </c>
      <c r="L87" s="28">
        <f t="shared" si="114"/>
        <v>15998</v>
      </c>
      <c r="M87" s="28">
        <f t="shared" si="114"/>
        <v>16302</v>
      </c>
      <c r="N87" s="28">
        <f t="shared" si="114"/>
        <v>18064</v>
      </c>
      <c r="O87" s="28">
        <f t="shared" si="114"/>
        <v>13168</v>
      </c>
      <c r="P87" s="28">
        <f t="shared" si="114"/>
        <v>19151</v>
      </c>
      <c r="Q87" s="28">
        <f t="shared" si="114"/>
        <v>17946</v>
      </c>
      <c r="R87" s="28">
        <f t="shared" si="114"/>
        <v>19272</v>
      </c>
      <c r="S87" s="28">
        <f t="shared" si="114"/>
        <v>34246</v>
      </c>
      <c r="T87" s="28">
        <f t="shared" si="114"/>
        <v>19397</v>
      </c>
      <c r="U87" s="28">
        <f t="shared" si="114"/>
        <v>17293</v>
      </c>
      <c r="V87" s="28">
        <f t="shared" si="114"/>
        <v>19386</v>
      </c>
      <c r="W87" s="28">
        <f t="shared" si="114"/>
        <v>18762</v>
      </c>
      <c r="X87" s="28">
        <f t="shared" si="114"/>
        <v>19386</v>
      </c>
      <c r="Y87" s="28">
        <f aca="true" t="shared" si="115" ref="Y87:AD87">SUM(Y777)</f>
        <v>19690</v>
      </c>
      <c r="Z87" s="28">
        <f t="shared" si="115"/>
        <v>21942.75</v>
      </c>
      <c r="AA87" s="28">
        <f t="shared" si="115"/>
        <v>25002.75</v>
      </c>
      <c r="AB87" s="28">
        <f t="shared" si="115"/>
        <v>22061.165</v>
      </c>
      <c r="AC87" s="28">
        <f t="shared" si="115"/>
        <v>21643</v>
      </c>
      <c r="AD87" s="28">
        <f t="shared" si="115"/>
        <v>22163.05</v>
      </c>
      <c r="AE87" s="28">
        <f aca="true" t="shared" si="116" ref="AE87:AJ87">SUM(AE777)</f>
        <v>19827.05</v>
      </c>
      <c r="AF87" s="28">
        <f t="shared" si="116"/>
        <v>22243.7875</v>
      </c>
      <c r="AG87" s="28">
        <f t="shared" si="116"/>
        <v>20878</v>
      </c>
      <c r="AH87" s="28">
        <f t="shared" si="116"/>
        <v>24324.525</v>
      </c>
      <c r="AI87" s="28">
        <f t="shared" si="116"/>
        <v>24324.525</v>
      </c>
      <c r="AJ87" s="28">
        <f t="shared" si="116"/>
        <v>24432.175</v>
      </c>
      <c r="AK87" s="204">
        <f t="shared" si="8"/>
        <v>107.64999999999782</v>
      </c>
      <c r="AL87" s="205">
        <f t="shared" si="9"/>
        <v>0.00442557460012057</v>
      </c>
    </row>
    <row r="88" spans="1:38" s="24" customFormat="1" ht="12" customHeight="1">
      <c r="A88" s="30"/>
      <c r="B88" s="26" t="s">
        <v>86</v>
      </c>
      <c r="C88" s="28">
        <f aca="true" t="shared" si="117" ref="C88:Z88">SUM(C82:C87)</f>
        <v>406266</v>
      </c>
      <c r="D88" s="28">
        <f t="shared" si="117"/>
        <v>506015</v>
      </c>
      <c r="E88" s="28">
        <f t="shared" si="117"/>
        <v>541547</v>
      </c>
      <c r="F88" s="28">
        <f t="shared" si="117"/>
        <v>569548.412</v>
      </c>
      <c r="G88" s="28">
        <f t="shared" si="117"/>
        <v>570015</v>
      </c>
      <c r="H88" s="28">
        <f t="shared" si="117"/>
        <v>587873</v>
      </c>
      <c r="I88" s="28">
        <f t="shared" si="117"/>
        <v>578009</v>
      </c>
      <c r="J88" s="28">
        <f t="shared" si="117"/>
        <v>604127.9725</v>
      </c>
      <c r="K88" s="28">
        <f t="shared" si="117"/>
        <v>608290</v>
      </c>
      <c r="L88" s="28">
        <f t="shared" si="117"/>
        <v>645362</v>
      </c>
      <c r="M88" s="28">
        <f t="shared" si="117"/>
        <v>590994</v>
      </c>
      <c r="N88" s="28">
        <f t="shared" si="117"/>
        <v>666100.9045</v>
      </c>
      <c r="O88" s="28">
        <f t="shared" si="117"/>
        <v>649774</v>
      </c>
      <c r="P88" s="28">
        <f t="shared" si="117"/>
        <v>698747.0719999999</v>
      </c>
      <c r="Q88" s="28">
        <f t="shared" si="117"/>
        <v>712271</v>
      </c>
      <c r="R88" s="28">
        <f t="shared" si="117"/>
        <v>759619.7415</v>
      </c>
      <c r="S88" s="28">
        <f t="shared" si="117"/>
        <v>776659</v>
      </c>
      <c r="T88" s="28">
        <f t="shared" si="117"/>
        <v>710481.228</v>
      </c>
      <c r="U88" s="28">
        <f t="shared" si="117"/>
        <v>715852</v>
      </c>
      <c r="V88" s="28">
        <f t="shared" si="117"/>
        <v>694601.5185</v>
      </c>
      <c r="W88" s="28">
        <f t="shared" si="117"/>
        <v>680052</v>
      </c>
      <c r="X88" s="28">
        <f t="shared" si="117"/>
        <v>690290.5185</v>
      </c>
      <c r="Y88" s="28">
        <f t="shared" si="117"/>
        <v>656675</v>
      </c>
      <c r="Z88" s="28">
        <f t="shared" si="117"/>
        <v>810058.953</v>
      </c>
      <c r="AA88" s="28">
        <f aca="true" t="shared" si="118" ref="AA88:AF88">SUM(AA82:AA87)</f>
        <v>828477.75</v>
      </c>
      <c r="AB88" s="28">
        <f t="shared" si="118"/>
        <v>505737.577</v>
      </c>
      <c r="AC88" s="28">
        <f t="shared" si="118"/>
        <v>442460</v>
      </c>
      <c r="AD88" s="28">
        <f t="shared" si="118"/>
        <v>482803.51200000005</v>
      </c>
      <c r="AE88" s="28">
        <f t="shared" si="118"/>
        <v>454274.05</v>
      </c>
      <c r="AF88" s="28">
        <f t="shared" si="118"/>
        <v>531672.204</v>
      </c>
      <c r="AG88" s="28">
        <f>SUM(AG76:AG87)</f>
        <v>1575339.8605</v>
      </c>
      <c r="AH88" s="28">
        <f>SUM(AH76:AH87)</f>
        <v>1688178.6925</v>
      </c>
      <c r="AI88" s="28">
        <f>SUM(AI76:AI87)</f>
        <v>1667654.7925</v>
      </c>
      <c r="AJ88" s="28">
        <f>SUM(AJ76:AJ87)</f>
        <v>1785231.6285000003</v>
      </c>
      <c r="AK88" s="204">
        <f t="shared" si="8"/>
        <v>97052.93600000045</v>
      </c>
      <c r="AL88" s="205">
        <f t="shared" si="9"/>
        <v>0.0574897292752085</v>
      </c>
    </row>
    <row r="89" spans="1:38" ht="12" customHeight="1">
      <c r="A89" s="30">
        <v>715</v>
      </c>
      <c r="B89" s="26" t="s">
        <v>87</v>
      </c>
      <c r="C89" s="28">
        <f>SUM(C787)</f>
        <v>819521</v>
      </c>
      <c r="D89" s="28">
        <f>SUM(D787)</f>
        <v>716035</v>
      </c>
      <c r="E89" s="28">
        <f aca="true" t="shared" si="119" ref="E89:K89">SUM(E787)</f>
        <v>510070</v>
      </c>
      <c r="F89" s="28">
        <f t="shared" si="119"/>
        <v>524000</v>
      </c>
      <c r="G89" s="28">
        <f t="shared" si="119"/>
        <v>612201</v>
      </c>
      <c r="H89" s="28">
        <f t="shared" si="119"/>
        <v>524500</v>
      </c>
      <c r="I89" s="28">
        <f t="shared" si="119"/>
        <v>373708</v>
      </c>
      <c r="J89" s="28">
        <f t="shared" si="119"/>
        <v>509000</v>
      </c>
      <c r="K89" s="28">
        <f t="shared" si="119"/>
        <v>746520</v>
      </c>
      <c r="L89" s="28">
        <v>551073</v>
      </c>
      <c r="M89" s="28">
        <v>551073</v>
      </c>
      <c r="N89" s="28">
        <v>646672</v>
      </c>
      <c r="O89" s="28">
        <v>551073</v>
      </c>
      <c r="P89" s="28">
        <v>639000</v>
      </c>
      <c r="Q89" s="28">
        <v>639000</v>
      </c>
      <c r="R89" s="28">
        <v>560700</v>
      </c>
      <c r="S89" s="28">
        <v>560700</v>
      </c>
      <c r="T89" s="28">
        <v>497500</v>
      </c>
      <c r="U89" s="28">
        <v>497500</v>
      </c>
      <c r="V89" s="28">
        <v>400000</v>
      </c>
      <c r="W89" s="28">
        <v>532861</v>
      </c>
      <c r="X89" s="28">
        <v>466178</v>
      </c>
      <c r="Y89" s="28">
        <v>466178</v>
      </c>
      <c r="Z89" s="28">
        <v>566000</v>
      </c>
      <c r="AA89" s="28">
        <v>566000</v>
      </c>
      <c r="AB89" s="28">
        <v>700000</v>
      </c>
      <c r="AC89" s="28">
        <v>700000</v>
      </c>
      <c r="AD89" s="28">
        <v>800000</v>
      </c>
      <c r="AE89" s="28">
        <v>800000</v>
      </c>
      <c r="AF89" s="28">
        <v>900000</v>
      </c>
      <c r="AG89" s="28">
        <v>900000</v>
      </c>
      <c r="AH89" s="28">
        <v>950000</v>
      </c>
      <c r="AI89" s="28">
        <v>950000</v>
      </c>
      <c r="AJ89" s="28">
        <v>950000</v>
      </c>
      <c r="AK89" s="204">
        <f t="shared" si="8"/>
        <v>0</v>
      </c>
      <c r="AL89" s="205">
        <f t="shared" si="9"/>
        <v>0</v>
      </c>
    </row>
    <row r="90" spans="1:38" s="24" customFormat="1" ht="12" customHeight="1">
      <c r="A90" s="5"/>
      <c r="B90" s="5" t="s">
        <v>88</v>
      </c>
      <c r="C90" s="4" t="e">
        <f aca="true" t="shared" si="120" ref="C90:AJ90">SUM(C46+C52+C61+C64+C65+C66+C75+C88+C89)</f>
        <v>#REF!</v>
      </c>
      <c r="D90" s="4" t="e">
        <f t="shared" si="120"/>
        <v>#REF!</v>
      </c>
      <c r="E90" s="4" t="e">
        <f t="shared" si="120"/>
        <v>#REF!</v>
      </c>
      <c r="F90" s="4" t="e">
        <f t="shared" si="120"/>
        <v>#REF!</v>
      </c>
      <c r="G90" s="4" t="e">
        <f t="shared" si="120"/>
        <v>#REF!</v>
      </c>
      <c r="H90" s="4" t="e">
        <f t="shared" si="120"/>
        <v>#REF!</v>
      </c>
      <c r="I90" s="4" t="e">
        <f t="shared" si="120"/>
        <v>#REF!</v>
      </c>
      <c r="J90" s="4" t="e">
        <f t="shared" si="120"/>
        <v>#REF!</v>
      </c>
      <c r="K90" s="4" t="e">
        <f t="shared" si="120"/>
        <v>#REF!</v>
      </c>
      <c r="L90" s="4" t="e">
        <f t="shared" si="120"/>
        <v>#REF!</v>
      </c>
      <c r="M90" s="4" t="e">
        <f t="shared" si="120"/>
        <v>#REF!</v>
      </c>
      <c r="N90" s="4" t="e">
        <f t="shared" si="120"/>
        <v>#REF!</v>
      </c>
      <c r="O90" s="4" t="e">
        <f t="shared" si="120"/>
        <v>#REF!</v>
      </c>
      <c r="P90" s="4" t="e">
        <f t="shared" si="120"/>
        <v>#REF!</v>
      </c>
      <c r="Q90" s="4" t="e">
        <f t="shared" si="120"/>
        <v>#REF!</v>
      </c>
      <c r="R90" s="4" t="e">
        <f t="shared" si="120"/>
        <v>#REF!</v>
      </c>
      <c r="S90" s="4" t="e">
        <f t="shared" si="120"/>
        <v>#REF!</v>
      </c>
      <c r="T90" s="4" t="e">
        <f t="shared" si="120"/>
        <v>#REF!</v>
      </c>
      <c r="U90" s="4" t="e">
        <f t="shared" si="120"/>
        <v>#REF!</v>
      </c>
      <c r="V90" s="4" t="e">
        <f t="shared" si="120"/>
        <v>#REF!</v>
      </c>
      <c r="W90" s="4" t="e">
        <f t="shared" si="120"/>
        <v>#REF!</v>
      </c>
      <c r="X90" s="4" t="e">
        <f t="shared" si="120"/>
        <v>#REF!</v>
      </c>
      <c r="Y90" s="4" t="e">
        <f t="shared" si="120"/>
        <v>#REF!</v>
      </c>
      <c r="Z90" s="4" t="e">
        <f t="shared" si="120"/>
        <v>#REF!</v>
      </c>
      <c r="AA90" s="4" t="e">
        <f t="shared" si="120"/>
        <v>#REF!</v>
      </c>
      <c r="AB90" s="4" t="e">
        <f t="shared" si="120"/>
        <v>#REF!</v>
      </c>
      <c r="AC90" s="4" t="e">
        <f t="shared" si="120"/>
        <v>#REF!</v>
      </c>
      <c r="AD90" s="4" t="e">
        <f t="shared" si="120"/>
        <v>#REF!</v>
      </c>
      <c r="AE90" s="4" t="e">
        <f t="shared" si="120"/>
        <v>#REF!</v>
      </c>
      <c r="AF90" s="4" t="e">
        <f t="shared" si="120"/>
        <v>#REF!</v>
      </c>
      <c r="AG90" s="4">
        <f t="shared" si="120"/>
        <v>10920260.8605</v>
      </c>
      <c r="AH90" s="4">
        <f t="shared" si="120"/>
        <v>11812219.760791149</v>
      </c>
      <c r="AI90" s="4">
        <f t="shared" si="120"/>
        <v>11620015.86079115</v>
      </c>
      <c r="AJ90" s="4">
        <f t="shared" si="120"/>
        <v>12255888.135616135</v>
      </c>
      <c r="AK90" s="206">
        <f t="shared" si="8"/>
        <v>443668.37482498586</v>
      </c>
      <c r="AL90" s="207">
        <f t="shared" si="9"/>
        <v>0.03756011857294384</v>
      </c>
    </row>
    <row r="91" spans="1:38" ht="12" customHeight="1">
      <c r="A91" s="3"/>
      <c r="B91" s="3" t="s">
        <v>89</v>
      </c>
      <c r="C91" s="3" t="s">
        <v>1</v>
      </c>
      <c r="D91" s="6" t="s">
        <v>2</v>
      </c>
      <c r="E91" s="6" t="s">
        <v>1</v>
      </c>
      <c r="F91" s="6" t="s">
        <v>2</v>
      </c>
      <c r="G91" s="6" t="s">
        <v>1</v>
      </c>
      <c r="H91" s="6" t="s">
        <v>2</v>
      </c>
      <c r="I91" s="6" t="s">
        <v>1</v>
      </c>
      <c r="J91" s="6" t="s">
        <v>2</v>
      </c>
      <c r="K91" s="6" t="s">
        <v>1</v>
      </c>
      <c r="L91" s="6" t="s">
        <v>2</v>
      </c>
      <c r="M91" s="6" t="s">
        <v>1</v>
      </c>
      <c r="N91" s="6" t="s">
        <v>2</v>
      </c>
      <c r="O91" s="6" t="s">
        <v>1</v>
      </c>
      <c r="P91" s="6" t="s">
        <v>2</v>
      </c>
      <c r="Q91" s="6" t="s">
        <v>41</v>
      </c>
      <c r="R91" s="6" t="s">
        <v>2</v>
      </c>
      <c r="S91" s="6" t="s">
        <v>1</v>
      </c>
      <c r="T91" s="6" t="s">
        <v>2</v>
      </c>
      <c r="U91" s="6" t="s">
        <v>41</v>
      </c>
      <c r="V91" s="6" t="s">
        <v>2</v>
      </c>
      <c r="W91" s="6" t="s">
        <v>1</v>
      </c>
      <c r="X91" s="6" t="s">
        <v>2</v>
      </c>
      <c r="Y91" s="6" t="s">
        <v>1</v>
      </c>
      <c r="Z91" s="6" t="s">
        <v>2</v>
      </c>
      <c r="AA91" s="6" t="s">
        <v>1</v>
      </c>
      <c r="AB91" s="6" t="s">
        <v>2</v>
      </c>
      <c r="AC91" s="3" t="s">
        <v>1</v>
      </c>
      <c r="AD91" s="3" t="s">
        <v>2</v>
      </c>
      <c r="AE91" s="3" t="s">
        <v>1</v>
      </c>
      <c r="AF91" s="3" t="s">
        <v>2</v>
      </c>
      <c r="AG91" s="3" t="s">
        <v>1</v>
      </c>
      <c r="AH91" s="3" t="s">
        <v>2</v>
      </c>
      <c r="AI91" s="3" t="s">
        <v>3</v>
      </c>
      <c r="AJ91" s="3" t="s">
        <v>2</v>
      </c>
      <c r="AK91" s="197" t="s">
        <v>461</v>
      </c>
      <c r="AL91" s="197" t="s">
        <v>462</v>
      </c>
    </row>
    <row r="92" spans="1:38" ht="12" customHeight="1">
      <c r="A92" s="3"/>
      <c r="B92" s="29"/>
      <c r="C92" s="3" t="s">
        <v>4</v>
      </c>
      <c r="D92" s="6" t="s">
        <v>5</v>
      </c>
      <c r="E92" s="6" t="s">
        <v>5</v>
      </c>
      <c r="F92" s="6" t="s">
        <v>6</v>
      </c>
      <c r="G92" s="6" t="s">
        <v>6</v>
      </c>
      <c r="H92" s="6" t="s">
        <v>7</v>
      </c>
      <c r="I92" s="6" t="s">
        <v>7</v>
      </c>
      <c r="J92" s="6" t="s">
        <v>8</v>
      </c>
      <c r="K92" s="6" t="s">
        <v>8</v>
      </c>
      <c r="L92" s="6" t="s">
        <v>9</v>
      </c>
      <c r="M92" s="6" t="s">
        <v>9</v>
      </c>
      <c r="N92" s="6" t="s">
        <v>42</v>
      </c>
      <c r="O92" s="6" t="s">
        <v>10</v>
      </c>
      <c r="P92" s="6" t="s">
        <v>43</v>
      </c>
      <c r="Q92" s="6" t="s">
        <v>43</v>
      </c>
      <c r="R92" s="6" t="s">
        <v>44</v>
      </c>
      <c r="S92" s="6" t="s">
        <v>12</v>
      </c>
      <c r="T92" s="6" t="s">
        <v>13</v>
      </c>
      <c r="U92" s="6" t="s">
        <v>13</v>
      </c>
      <c r="V92" s="6" t="s">
        <v>14</v>
      </c>
      <c r="W92" s="6" t="s">
        <v>14</v>
      </c>
      <c r="X92" s="6" t="s">
        <v>15</v>
      </c>
      <c r="Y92" s="6" t="s">
        <v>15</v>
      </c>
      <c r="Z92" s="6" t="s">
        <v>16</v>
      </c>
      <c r="AA92" s="6" t="s">
        <v>16</v>
      </c>
      <c r="AB92" s="6" t="s">
        <v>17</v>
      </c>
      <c r="AC92" s="6" t="s">
        <v>17</v>
      </c>
      <c r="AD92" s="6" t="s">
        <v>427</v>
      </c>
      <c r="AE92" s="6" t="s">
        <v>427</v>
      </c>
      <c r="AF92" s="6" t="s">
        <v>439</v>
      </c>
      <c r="AG92" s="6" t="s">
        <v>439</v>
      </c>
      <c r="AH92" s="6" t="s">
        <v>452</v>
      </c>
      <c r="AI92" s="6" t="s">
        <v>452</v>
      </c>
      <c r="AJ92" s="6" t="s">
        <v>464</v>
      </c>
      <c r="AK92" s="198" t="s">
        <v>463</v>
      </c>
      <c r="AL92" s="198" t="s">
        <v>463</v>
      </c>
    </row>
    <row r="93" spans="2:38" ht="12" customHeight="1">
      <c r="B93" s="5" t="s">
        <v>90</v>
      </c>
      <c r="C93" s="28">
        <f aca="true" t="shared" si="121" ref="C93:AF93">SUM(C140+C163+C273+C302+C331+C380+C424+C466+C509+C673+C693+C714+C742)</f>
        <v>1807774</v>
      </c>
      <c r="D93" s="28">
        <f t="shared" si="121"/>
        <v>1898298</v>
      </c>
      <c r="E93" s="28">
        <f t="shared" si="121"/>
        <v>1911795</v>
      </c>
      <c r="F93" s="28">
        <f t="shared" si="121"/>
        <v>2018299</v>
      </c>
      <c r="G93" s="28">
        <f t="shared" si="121"/>
        <v>2009214</v>
      </c>
      <c r="H93" s="28">
        <f t="shared" si="121"/>
        <v>2089957</v>
      </c>
      <c r="I93" s="28">
        <f t="shared" si="121"/>
        <v>2025588</v>
      </c>
      <c r="J93" s="28">
        <f t="shared" si="121"/>
        <v>2150573</v>
      </c>
      <c r="K93" s="28">
        <f t="shared" si="121"/>
        <v>2169409</v>
      </c>
      <c r="L93" s="28">
        <f t="shared" si="121"/>
        <v>2315865</v>
      </c>
      <c r="M93" s="28">
        <f t="shared" si="121"/>
        <v>2215298</v>
      </c>
      <c r="N93" s="28">
        <f t="shared" si="121"/>
        <v>2358825</v>
      </c>
      <c r="O93" s="28">
        <f t="shared" si="121"/>
        <v>2424186</v>
      </c>
      <c r="P93" s="28">
        <f t="shared" si="121"/>
        <v>2475878</v>
      </c>
      <c r="Q93" s="28">
        <f t="shared" si="121"/>
        <v>2467570</v>
      </c>
      <c r="R93" s="28">
        <f t="shared" si="121"/>
        <v>2592341</v>
      </c>
      <c r="S93" s="28">
        <f t="shared" si="121"/>
        <v>2532995</v>
      </c>
      <c r="T93" s="28">
        <f t="shared" si="121"/>
        <v>2650559</v>
      </c>
      <c r="U93" s="28">
        <f t="shared" si="121"/>
        <v>2571658</v>
      </c>
      <c r="V93" s="28">
        <f t="shared" si="121"/>
        <v>2533018</v>
      </c>
      <c r="W93" s="28">
        <f t="shared" si="121"/>
        <v>2498685</v>
      </c>
      <c r="X93" s="28">
        <f t="shared" si="121"/>
        <v>2526063</v>
      </c>
      <c r="Y93" s="28">
        <f t="shared" si="121"/>
        <v>2443523</v>
      </c>
      <c r="Z93" s="28">
        <f t="shared" si="121"/>
        <v>2578328</v>
      </c>
      <c r="AA93" s="28">
        <f t="shared" si="121"/>
        <v>2564565.54</v>
      </c>
      <c r="AB93" s="28">
        <f t="shared" si="121"/>
        <v>2552633</v>
      </c>
      <c r="AC93" s="28">
        <f t="shared" si="121"/>
        <v>2519015</v>
      </c>
      <c r="AD93" s="28">
        <f t="shared" si="121"/>
        <v>2593181</v>
      </c>
      <c r="AE93" s="28">
        <f t="shared" si="121"/>
        <v>2570902</v>
      </c>
      <c r="AF93" s="28">
        <f t="shared" si="121"/>
        <v>2652368</v>
      </c>
      <c r="AG93" s="28">
        <f>SUM(AG140+AG163+AG273+AG302+AG331+AG380+AG424+AG466+AG509+AG673+AG583+AG610+AG693+AG714+AG742)</f>
        <v>2988252</v>
      </c>
      <c r="AH93" s="28">
        <f>SUM(AH140+AH163+AH273+AH302+AH331+AH380+AH424+AH466+AH509+AH673+AH583+AH610+AH693+AH714+AH742)</f>
        <v>3089290.91142</v>
      </c>
      <c r="AI93" s="28">
        <f>SUM(AI140+AI163+AI273+AI302+AI331+AI380+AI424+AI466+AI509+AI673+AI583+AI610+AI693+AI714+AI742)</f>
        <v>3089290.91142</v>
      </c>
      <c r="AJ93" s="28">
        <f>SUM(AJ140+AJ163+AJ273+AJ302+AJ331+AJ380+AJ424+AJ466+AJ509+AJ673+AJ583+AJ610+AJ693+AJ714+AJ742)</f>
        <v>3183399.5</v>
      </c>
      <c r="AK93" s="28">
        <f>SUM(AK140+AK163+AK273+AK302+AK331+AK380+AK424+AK466+AK509+AK673+AK583+AK610+AK693+AK714+AK742)</f>
        <v>94108.58858000001</v>
      </c>
      <c r="AL93" s="205">
        <f>SUM(AK93/AH93)</f>
        <v>0.0304628444773894</v>
      </c>
    </row>
    <row r="94" spans="2:38" ht="12" customHeight="1">
      <c r="B94" s="5" t="s">
        <v>91</v>
      </c>
      <c r="C94" s="28">
        <f aca="true" t="shared" si="122" ref="C94:R94">SUM(C164+C195+C206+C274+C303+C314+C332+C359+C371+C381+C425+C467+C496+C497+C510+C674+C694+C715+C743+C769+C333)</f>
        <v>307119</v>
      </c>
      <c r="D94" s="28">
        <f t="shared" si="122"/>
        <v>363202</v>
      </c>
      <c r="E94" s="28">
        <f t="shared" si="122"/>
        <v>371498</v>
      </c>
      <c r="F94" s="28">
        <f t="shared" si="122"/>
        <v>406192</v>
      </c>
      <c r="G94" s="28">
        <f t="shared" si="122"/>
        <v>392237</v>
      </c>
      <c r="H94" s="28">
        <f t="shared" si="122"/>
        <v>430748</v>
      </c>
      <c r="I94" s="28">
        <f t="shared" si="122"/>
        <v>414940</v>
      </c>
      <c r="J94" s="28">
        <f t="shared" si="122"/>
        <v>429916</v>
      </c>
      <c r="K94" s="28">
        <f t="shared" si="122"/>
        <v>417912</v>
      </c>
      <c r="L94" s="28">
        <f t="shared" si="122"/>
        <v>407607</v>
      </c>
      <c r="M94" s="28">
        <f t="shared" si="122"/>
        <v>399253</v>
      </c>
      <c r="N94" s="28">
        <f t="shared" si="122"/>
        <v>415136</v>
      </c>
      <c r="O94" s="28">
        <f t="shared" si="122"/>
        <v>423473</v>
      </c>
      <c r="P94" s="28">
        <f t="shared" si="122"/>
        <v>459080</v>
      </c>
      <c r="Q94" s="28">
        <f t="shared" si="122"/>
        <v>436120</v>
      </c>
      <c r="R94" s="28">
        <f t="shared" si="122"/>
        <v>457251</v>
      </c>
      <c r="S94" s="28" t="e">
        <f>SUM(S164+S195+S206+S274+S281+S303+S314+S332+S333+S359+S371+S381+S425+S467+S496+#REF!+#REF!+S497+S510+S674+S694+S715+S743+S769+S333)</f>
        <v>#REF!</v>
      </c>
      <c r="T94" s="28" t="e">
        <f>SUM(T164+T195+T206+T274+T281+T303+T314+T332+T333+T359+T371+T381+T425+T467+T496+#REF!+#REF!+T497+T510+T674+T694+T715+T743+T769+T333)</f>
        <v>#REF!</v>
      </c>
      <c r="U94" s="28">
        <f aca="true" t="shared" si="123" ref="U94:AF94">SUM(U164+U195+U206+U274+U281+U303+U314+U332+U333+U359+U371+U381+U425+U467+U496+U497+U510+U674+U694+U715+U743+U769+U333)</f>
        <v>480845</v>
      </c>
      <c r="V94" s="28">
        <f t="shared" si="123"/>
        <v>479907</v>
      </c>
      <c r="W94" s="28">
        <f t="shared" si="123"/>
        <v>437769</v>
      </c>
      <c r="X94" s="28">
        <f t="shared" si="123"/>
        <v>466505</v>
      </c>
      <c r="Y94" s="28">
        <f t="shared" si="123"/>
        <v>465334</v>
      </c>
      <c r="Z94" s="28">
        <f t="shared" si="123"/>
        <v>477972</v>
      </c>
      <c r="AA94" s="28">
        <f t="shared" si="123"/>
        <v>473861</v>
      </c>
      <c r="AB94" s="28">
        <f t="shared" si="123"/>
        <v>477130</v>
      </c>
      <c r="AC94" s="28">
        <f t="shared" si="123"/>
        <v>405395</v>
      </c>
      <c r="AD94" s="28">
        <f t="shared" si="123"/>
        <v>482160</v>
      </c>
      <c r="AE94" s="28">
        <f t="shared" si="123"/>
        <v>423056</v>
      </c>
      <c r="AF94" s="28">
        <f t="shared" si="123"/>
        <v>544664</v>
      </c>
      <c r="AG94" s="28">
        <f>SUM(AG195+AG206+AG274+AG276+AG314+AG332+AG353+AG359+AG371+AG381+AG425+AG467+AG496+AG497+AG546+AG599+AG611+AG630+AG646+AG662+AG674+AG694+AG715+AG769)</f>
        <v>742945</v>
      </c>
      <c r="AH94" s="28">
        <f>SUM(AH195+AH206+AH274+AH276+AH314+AH332+AH353+AH359+AH371+AH381+AH425+AH467+AH496+AH497+AH546+AH599+AH611+AH630+AH646+AH662+AH674+AH694+AH715+AH769)</f>
        <v>868486.42375</v>
      </c>
      <c r="AI94" s="28">
        <f>SUM(AI195+AI206+AI274+AI276+AI314+AI332+AI353+AI359+AI371+AI381+AI425+AI467+AI496+AI497+AI546+AI599+AI611+AI630+AI646+AI662+AI674+AI694+AI715+AI769)</f>
        <v>847886.42375</v>
      </c>
      <c r="AJ94" s="28">
        <f>SUM(AJ195+AJ206+AJ274+AJ276+AJ314+AJ332+AJ353+AJ359+AJ371+AJ381+AJ425+AJ467+AJ496+AJ497+AJ546+AJ599+AJ611+AJ630+AJ646+AJ662+AJ674+AJ694+AJ715+AJ769)</f>
        <v>844914</v>
      </c>
      <c r="AK94" s="28">
        <f>SUM(AK195+AK206+AK274+AK276+AK314+AK332+AK353+AK359+AK371+AK381+AK425+AK467+AK496+AK497+AK546+AK599+AK611+AK630+AK646+AK662+AK674+AK694+AK715+AK769)</f>
        <v>-23572.423749999987</v>
      </c>
      <c r="AL94" s="205">
        <f aca="true" t="shared" si="124" ref="AL94:AL137">SUM(AK94/AH94)</f>
        <v>-0.027141959972405368</v>
      </c>
    </row>
    <row r="95" spans="2:38" ht="12" customHeight="1">
      <c r="B95" s="5" t="s">
        <v>92</v>
      </c>
      <c r="C95" s="28">
        <f aca="true" t="shared" si="125" ref="C95:AJ95">SUM(C141+C275+C276+C304+C382+C426+C695+C716)</f>
        <v>142814</v>
      </c>
      <c r="D95" s="28">
        <f t="shared" si="125"/>
        <v>185155</v>
      </c>
      <c r="E95" s="28">
        <f t="shared" si="125"/>
        <v>190153</v>
      </c>
      <c r="F95" s="28">
        <f t="shared" si="125"/>
        <v>192320</v>
      </c>
      <c r="G95" s="28">
        <f t="shared" si="125"/>
        <v>165945</v>
      </c>
      <c r="H95" s="28">
        <f t="shared" si="125"/>
        <v>194819</v>
      </c>
      <c r="I95" s="28">
        <f t="shared" si="125"/>
        <v>173420</v>
      </c>
      <c r="J95" s="28">
        <f t="shared" si="125"/>
        <v>202793</v>
      </c>
      <c r="K95" s="28">
        <f t="shared" si="125"/>
        <v>176693</v>
      </c>
      <c r="L95" s="28">
        <f t="shared" si="125"/>
        <v>214166</v>
      </c>
      <c r="M95" s="28">
        <f t="shared" si="125"/>
        <v>219578</v>
      </c>
      <c r="N95" s="28">
        <f t="shared" si="125"/>
        <v>219198</v>
      </c>
      <c r="O95" s="28">
        <f t="shared" si="125"/>
        <v>197094</v>
      </c>
      <c r="P95" s="28">
        <f t="shared" si="125"/>
        <v>226417</v>
      </c>
      <c r="Q95" s="28">
        <f t="shared" si="125"/>
        <v>184828</v>
      </c>
      <c r="R95" s="28">
        <f t="shared" si="125"/>
        <v>235270</v>
      </c>
      <c r="S95" s="28">
        <f t="shared" si="125"/>
        <v>261424</v>
      </c>
      <c r="T95" s="28">
        <f t="shared" si="125"/>
        <v>269840</v>
      </c>
      <c r="U95" s="28">
        <f t="shared" si="125"/>
        <v>239079</v>
      </c>
      <c r="V95" s="28">
        <f t="shared" si="125"/>
        <v>185755</v>
      </c>
      <c r="W95" s="28">
        <f t="shared" si="125"/>
        <v>157867</v>
      </c>
      <c r="X95" s="28">
        <f t="shared" si="125"/>
        <v>183319</v>
      </c>
      <c r="Y95" s="28">
        <f t="shared" si="125"/>
        <v>175459</v>
      </c>
      <c r="Z95" s="28">
        <f t="shared" si="125"/>
        <v>194861</v>
      </c>
      <c r="AA95" s="28">
        <f t="shared" si="125"/>
        <v>165294</v>
      </c>
      <c r="AB95" s="28">
        <f t="shared" si="125"/>
        <v>200018</v>
      </c>
      <c r="AC95" s="28">
        <f t="shared" si="125"/>
        <v>221221</v>
      </c>
      <c r="AD95" s="28">
        <f t="shared" si="125"/>
        <v>205457</v>
      </c>
      <c r="AE95" s="28">
        <f t="shared" si="125"/>
        <v>201315</v>
      </c>
      <c r="AF95" s="28">
        <f t="shared" si="125"/>
        <v>209832</v>
      </c>
      <c r="AG95" s="28">
        <f t="shared" si="125"/>
        <v>221093</v>
      </c>
      <c r="AH95" s="28">
        <f t="shared" si="125"/>
        <v>215035</v>
      </c>
      <c r="AI95" s="28">
        <f t="shared" si="125"/>
        <v>215035</v>
      </c>
      <c r="AJ95" s="28">
        <f t="shared" si="125"/>
        <v>231300</v>
      </c>
      <c r="AK95" s="204">
        <f aca="true" t="shared" si="126" ref="AK95:AK137">SUM(AJ95-AH95)</f>
        <v>16265</v>
      </c>
      <c r="AL95" s="205">
        <f t="shared" si="124"/>
        <v>0.07563884948961797</v>
      </c>
    </row>
    <row r="96" spans="1:38" s="24" customFormat="1" ht="12" customHeight="1">
      <c r="A96" s="25"/>
      <c r="B96" s="5" t="s">
        <v>93</v>
      </c>
      <c r="C96" s="28">
        <f aca="true" t="shared" si="127" ref="C96:AF96">SUM(C142+C165+C196+C207+C277+C305+C315+C334+C354+C360+C372+C383+C427+C468+C499+C511+C675+C696+C717+C744+C770)</f>
        <v>170316</v>
      </c>
      <c r="D96" s="28">
        <f t="shared" si="127"/>
        <v>180524.973</v>
      </c>
      <c r="E96" s="28">
        <f t="shared" si="127"/>
        <v>188926</v>
      </c>
      <c r="F96" s="28">
        <f t="shared" si="127"/>
        <v>200268.66100000002</v>
      </c>
      <c r="G96" s="28">
        <f t="shared" si="127"/>
        <v>202247</v>
      </c>
      <c r="H96" s="28">
        <f t="shared" si="127"/>
        <v>208234</v>
      </c>
      <c r="I96" s="28">
        <f t="shared" si="127"/>
        <v>201669</v>
      </c>
      <c r="J96" s="28">
        <f t="shared" si="127"/>
        <v>212859.544</v>
      </c>
      <c r="K96" s="28">
        <f t="shared" si="127"/>
        <v>212451</v>
      </c>
      <c r="L96" s="28">
        <f t="shared" si="127"/>
        <v>224897</v>
      </c>
      <c r="M96" s="28">
        <f t="shared" si="127"/>
        <v>222161</v>
      </c>
      <c r="N96" s="28">
        <f t="shared" si="127"/>
        <v>229000.37399999998</v>
      </c>
      <c r="O96" s="28">
        <f t="shared" si="127"/>
        <v>211472</v>
      </c>
      <c r="P96" s="28">
        <f t="shared" si="127"/>
        <v>242223.38450000001</v>
      </c>
      <c r="Q96" s="28">
        <f t="shared" si="127"/>
        <v>240606</v>
      </c>
      <c r="R96" s="28">
        <f t="shared" si="127"/>
        <v>251711.9395</v>
      </c>
      <c r="S96" s="28">
        <f t="shared" si="127"/>
        <v>248321</v>
      </c>
      <c r="T96" s="28">
        <f t="shared" si="127"/>
        <v>258860.50402</v>
      </c>
      <c r="U96" s="28">
        <f t="shared" si="127"/>
        <v>255485</v>
      </c>
      <c r="V96" s="28">
        <f t="shared" si="127"/>
        <v>240921.863</v>
      </c>
      <c r="W96" s="28">
        <f t="shared" si="127"/>
        <v>238461</v>
      </c>
      <c r="X96" s="28">
        <f t="shared" si="127"/>
        <v>239879.9995</v>
      </c>
      <c r="Y96" s="28">
        <f t="shared" si="127"/>
        <v>236377</v>
      </c>
      <c r="Z96" s="28">
        <f t="shared" si="127"/>
        <v>248930.46099999998</v>
      </c>
      <c r="AA96" s="28">
        <f t="shared" si="127"/>
        <v>246412.05</v>
      </c>
      <c r="AB96" s="28">
        <f t="shared" si="127"/>
        <v>244846.00349999996</v>
      </c>
      <c r="AC96" s="28">
        <f t="shared" si="127"/>
        <v>239687</v>
      </c>
      <c r="AD96" s="28">
        <f t="shared" si="127"/>
        <v>248231.3445</v>
      </c>
      <c r="AE96" s="28">
        <f t="shared" si="127"/>
        <v>239479.05</v>
      </c>
      <c r="AF96" s="28">
        <f t="shared" si="127"/>
        <v>258018.40149999998</v>
      </c>
      <c r="AG96" s="28">
        <f>SUM(AG142+AG165+AG196+AG207+AG277+AG305+AG315+AG334+AG354+AG360+AG372+AG383+AG427+AG468+AG499+AG511+AG675+AG696+AG717+AG744+AG770+AG585+AG600+AG612+AG631+AG647+AG663)</f>
        <v>297305.86049999995</v>
      </c>
      <c r="AH96" s="28">
        <f>SUM(AH142+AH165+AH196+AH207+AH277+AH305+AH315+AH334+AH354+AH360+AH372+AH383+AH427+AH468+AH499+AH511+AH675+AH696+AH717+AH744+AH770+AH585+AH600+AH612+AH631+AH647+AH663)</f>
        <v>317376.3846405051</v>
      </c>
      <c r="AI96" s="28">
        <f>SUM(AI142+AI165+AI196+AI207+AI277+AI305+AI315+AI334+AI354+AI360+AI372+AI383+AI427+AI468+AI499+AI511+AI675+AI696+AI717+AI744+AI770+AI585+AI600+AI612+AI631+AI647+AI663)</f>
        <v>315800.48464050505</v>
      </c>
      <c r="AJ96" s="28">
        <f>SUM(AJ142+AJ165+AJ196+AJ207+AJ277+AJ305+AJ315+AJ334+AJ354+AJ360+AJ372+AJ383+AJ427+AJ468+AJ499+AJ511+AJ675+AJ696+AJ717+AJ744+AJ770+AJ585+AJ600+AJ612+AJ631+AJ647+AJ663)</f>
        <v>324591.0739886028</v>
      </c>
      <c r="AK96" s="28">
        <f>SUM(AK142+AK165+AK196+AK207+AK277+AK305+AK315+AK334+AK354+AK360+AK372+AK383+AK427+AK468+AK499+AK511+AK675+AK696+AK717+AK744+AK770+AK585+AK600+AK612+AK631+AK647+AK663)</f>
        <v>7214.6893480978615</v>
      </c>
      <c r="AL96" s="205">
        <f t="shared" si="124"/>
        <v>0.02273228159766834</v>
      </c>
    </row>
    <row r="97" spans="2:38" ht="12" customHeight="1">
      <c r="B97" s="5" t="s">
        <v>54</v>
      </c>
      <c r="C97" s="28">
        <f>SUM(C236)</f>
        <v>381075</v>
      </c>
      <c r="D97" s="28">
        <f>SUM(D236)</f>
        <v>483051</v>
      </c>
      <c r="E97" s="28">
        <f aca="true" t="shared" si="128" ref="E97:X97">SUM(E236)</f>
        <v>492257</v>
      </c>
      <c r="F97" s="28">
        <f t="shared" si="128"/>
        <v>550446</v>
      </c>
      <c r="G97" s="28">
        <f t="shared" si="128"/>
        <v>565461</v>
      </c>
      <c r="H97" s="28">
        <f t="shared" si="128"/>
        <v>605550</v>
      </c>
      <c r="I97" s="28">
        <f t="shared" si="128"/>
        <v>622667</v>
      </c>
      <c r="J97" s="28">
        <f t="shared" si="128"/>
        <v>646090</v>
      </c>
      <c r="K97" s="28">
        <f t="shared" si="128"/>
        <v>684583</v>
      </c>
      <c r="L97" s="28">
        <f t="shared" si="128"/>
        <v>748600</v>
      </c>
      <c r="M97" s="28">
        <f t="shared" si="128"/>
        <v>724944</v>
      </c>
      <c r="N97" s="28">
        <f t="shared" si="128"/>
        <v>768100</v>
      </c>
      <c r="O97" s="28">
        <f t="shared" si="128"/>
        <v>712111</v>
      </c>
      <c r="P97" s="28">
        <f t="shared" si="128"/>
        <v>780135</v>
      </c>
      <c r="Q97" s="28">
        <f t="shared" si="128"/>
        <v>781288</v>
      </c>
      <c r="R97" s="28">
        <f t="shared" si="128"/>
        <v>829200</v>
      </c>
      <c r="S97" s="28">
        <f t="shared" si="128"/>
        <v>862149</v>
      </c>
      <c r="T97" s="28">
        <f t="shared" si="128"/>
        <v>854200</v>
      </c>
      <c r="U97" s="28">
        <f t="shared" si="128"/>
        <v>883080</v>
      </c>
      <c r="V97" s="28">
        <f t="shared" si="128"/>
        <v>862111</v>
      </c>
      <c r="W97" s="28">
        <f t="shared" si="128"/>
        <v>840205</v>
      </c>
      <c r="X97" s="28">
        <f t="shared" si="128"/>
        <v>944361</v>
      </c>
      <c r="Y97" s="28">
        <f aca="true" t="shared" si="129" ref="Y97:AD97">SUM(Y236)</f>
        <v>902887</v>
      </c>
      <c r="Z97" s="28">
        <f t="shared" si="129"/>
        <v>990300</v>
      </c>
      <c r="AA97" s="28">
        <f t="shared" si="129"/>
        <v>953965</v>
      </c>
      <c r="AB97" s="28">
        <f t="shared" si="129"/>
        <v>1004167</v>
      </c>
      <c r="AC97" s="28">
        <f t="shared" si="129"/>
        <v>976574</v>
      </c>
      <c r="AD97" s="28">
        <f t="shared" si="129"/>
        <v>1035505</v>
      </c>
      <c r="AE97" s="28">
        <f aca="true" t="shared" si="130" ref="AE97:AJ97">SUM(AE236)</f>
        <v>1004780</v>
      </c>
      <c r="AF97" s="28">
        <f t="shared" si="130"/>
        <v>1104717</v>
      </c>
      <c r="AG97" s="28">
        <f t="shared" si="130"/>
        <v>1237232</v>
      </c>
      <c r="AH97" s="28">
        <f t="shared" si="130"/>
        <v>1326452</v>
      </c>
      <c r="AI97" s="28">
        <f t="shared" si="130"/>
        <v>1169000</v>
      </c>
      <c r="AJ97" s="28">
        <f t="shared" si="130"/>
        <v>1382000</v>
      </c>
      <c r="AK97" s="204">
        <f t="shared" si="126"/>
        <v>55548</v>
      </c>
      <c r="AL97" s="205">
        <f t="shared" si="124"/>
        <v>0.041877127856869305</v>
      </c>
    </row>
    <row r="98" spans="1:38" s="24" customFormat="1" ht="12" customHeight="1">
      <c r="A98" s="30"/>
      <c r="B98" s="5" t="s">
        <v>94</v>
      </c>
      <c r="C98" s="4">
        <f>SUM(C93:C97)</f>
        <v>2809098</v>
      </c>
      <c r="D98" s="4">
        <f>SUM(D93:D97)</f>
        <v>3110230.973</v>
      </c>
      <c r="E98" s="4">
        <f aca="true" t="shared" si="131" ref="E98:Z98">SUM(E93:E97)</f>
        <v>3154629</v>
      </c>
      <c r="F98" s="4">
        <f t="shared" si="131"/>
        <v>3367525.661</v>
      </c>
      <c r="G98" s="4">
        <f t="shared" si="131"/>
        <v>3335104</v>
      </c>
      <c r="H98" s="4">
        <f t="shared" si="131"/>
        <v>3529308</v>
      </c>
      <c r="I98" s="4">
        <f t="shared" si="131"/>
        <v>3438284</v>
      </c>
      <c r="J98" s="4">
        <f t="shared" si="131"/>
        <v>3642231.5439999998</v>
      </c>
      <c r="K98" s="4">
        <f t="shared" si="131"/>
        <v>3661048</v>
      </c>
      <c r="L98" s="4">
        <f t="shared" si="131"/>
        <v>3911135</v>
      </c>
      <c r="M98" s="4">
        <f t="shared" si="131"/>
        <v>3781234</v>
      </c>
      <c r="N98" s="4">
        <f t="shared" si="131"/>
        <v>3990259.374</v>
      </c>
      <c r="O98" s="4">
        <f t="shared" si="131"/>
        <v>3968336</v>
      </c>
      <c r="P98" s="4">
        <f t="shared" si="131"/>
        <v>4183733.3845</v>
      </c>
      <c r="Q98" s="4">
        <f t="shared" si="131"/>
        <v>4110412</v>
      </c>
      <c r="R98" s="4">
        <f t="shared" si="131"/>
        <v>4365773.9395</v>
      </c>
      <c r="S98" s="4" t="e">
        <f t="shared" si="131"/>
        <v>#REF!</v>
      </c>
      <c r="T98" s="4" t="e">
        <f t="shared" si="131"/>
        <v>#REF!</v>
      </c>
      <c r="U98" s="4">
        <f t="shared" si="131"/>
        <v>4430147</v>
      </c>
      <c r="V98" s="4">
        <f t="shared" si="131"/>
        <v>4301712.863</v>
      </c>
      <c r="W98" s="4">
        <f t="shared" si="131"/>
        <v>4172987</v>
      </c>
      <c r="X98" s="4">
        <f t="shared" si="131"/>
        <v>4360127.9995</v>
      </c>
      <c r="Y98" s="4">
        <f t="shared" si="131"/>
        <v>4223580</v>
      </c>
      <c r="Z98" s="4">
        <f t="shared" si="131"/>
        <v>4490391.461</v>
      </c>
      <c r="AA98" s="4">
        <f aca="true" t="shared" si="132" ref="AA98:AF98">SUM(AA93:AA97)</f>
        <v>4404097.59</v>
      </c>
      <c r="AB98" s="4">
        <f t="shared" si="132"/>
        <v>4478794.0035</v>
      </c>
      <c r="AC98" s="4">
        <f t="shared" si="132"/>
        <v>4361892</v>
      </c>
      <c r="AD98" s="4">
        <f t="shared" si="132"/>
        <v>4564534.3445</v>
      </c>
      <c r="AE98" s="4">
        <f t="shared" si="132"/>
        <v>4439532.05</v>
      </c>
      <c r="AF98" s="4">
        <f t="shared" si="132"/>
        <v>4769599.4015</v>
      </c>
      <c r="AG98" s="4">
        <f>SUM(AG93:AG97)</f>
        <v>5486827.8605</v>
      </c>
      <c r="AH98" s="4">
        <f>SUM(AH93:AH97)</f>
        <v>5816640.7198105045</v>
      </c>
      <c r="AI98" s="4">
        <f>SUM(AI93:AI97)</f>
        <v>5637012.819810505</v>
      </c>
      <c r="AJ98" s="4">
        <f>SUM(AJ93:AJ97)</f>
        <v>5966204.5739886025</v>
      </c>
      <c r="AK98" s="204">
        <f t="shared" si="126"/>
        <v>149563.85417809803</v>
      </c>
      <c r="AL98" s="205">
        <f t="shared" si="124"/>
        <v>0.02571309822673224</v>
      </c>
    </row>
    <row r="99" spans="2:38" ht="12" customHeight="1">
      <c r="B99" s="5" t="s">
        <v>95</v>
      </c>
      <c r="C99" s="28">
        <f aca="true" t="shared" si="133" ref="C99:O99">SUM(C144+C167+C317+C336+C385)</f>
        <v>13800</v>
      </c>
      <c r="D99" s="28">
        <f t="shared" si="133"/>
        <v>33980</v>
      </c>
      <c r="E99" s="28">
        <f t="shared" si="133"/>
        <v>29356</v>
      </c>
      <c r="F99" s="28">
        <f t="shared" si="133"/>
        <v>35740</v>
      </c>
      <c r="G99" s="28">
        <f t="shared" si="133"/>
        <v>32549</v>
      </c>
      <c r="H99" s="28">
        <f t="shared" si="133"/>
        <v>31155</v>
      </c>
      <c r="I99" s="28">
        <f t="shared" si="133"/>
        <v>34859</v>
      </c>
      <c r="J99" s="28">
        <f t="shared" si="133"/>
        <v>39365</v>
      </c>
      <c r="K99" s="28">
        <f t="shared" si="133"/>
        <v>27984</v>
      </c>
      <c r="L99" s="28">
        <f t="shared" si="133"/>
        <v>39490</v>
      </c>
      <c r="M99" s="28">
        <f t="shared" si="133"/>
        <v>36992</v>
      </c>
      <c r="N99" s="28">
        <f t="shared" si="133"/>
        <v>39550</v>
      </c>
      <c r="O99" s="28">
        <f t="shared" si="133"/>
        <v>33102</v>
      </c>
      <c r="P99" s="28">
        <f aca="true" t="shared" si="134" ref="P99:AF99">SUM(P144+P167+P317+P336+P385+P513)</f>
        <v>39867</v>
      </c>
      <c r="Q99" s="28">
        <f t="shared" si="134"/>
        <v>29475</v>
      </c>
      <c r="R99" s="28">
        <f t="shared" si="134"/>
        <v>41467</v>
      </c>
      <c r="S99" s="28">
        <f t="shared" si="134"/>
        <v>30590</v>
      </c>
      <c r="T99" s="28">
        <f t="shared" si="134"/>
        <v>42050</v>
      </c>
      <c r="U99" s="28">
        <f t="shared" si="134"/>
        <v>43466</v>
      </c>
      <c r="V99" s="28">
        <f t="shared" si="134"/>
        <v>41750</v>
      </c>
      <c r="W99" s="28">
        <f t="shared" si="134"/>
        <v>31813</v>
      </c>
      <c r="X99" s="28">
        <f t="shared" si="134"/>
        <v>41435</v>
      </c>
      <c r="Y99" s="28">
        <f t="shared" si="134"/>
        <v>49327</v>
      </c>
      <c r="Z99" s="28">
        <f t="shared" si="134"/>
        <v>42120</v>
      </c>
      <c r="AA99" s="28">
        <f t="shared" si="134"/>
        <v>44861.65</v>
      </c>
      <c r="AB99" s="28">
        <f t="shared" si="134"/>
        <v>36045</v>
      </c>
      <c r="AC99" s="28">
        <f t="shared" si="134"/>
        <v>34844</v>
      </c>
      <c r="AD99" s="28">
        <f t="shared" si="134"/>
        <v>36320</v>
      </c>
      <c r="AE99" s="28">
        <f t="shared" si="134"/>
        <v>37471</v>
      </c>
      <c r="AF99" s="28">
        <f t="shared" si="134"/>
        <v>38480</v>
      </c>
      <c r="AG99" s="28">
        <f>SUM(AG144+AG167+AG317+AG336+AG385+AG513+AG587+AG602+AG614)</f>
        <v>44004</v>
      </c>
      <c r="AH99" s="28">
        <f>SUM(AH144+AH167+AH317+AH336+AH385+AH513+AH587+AH602+AH614)</f>
        <v>46350</v>
      </c>
      <c r="AI99" s="28">
        <f>SUM(AI144+AI167+AI317+AI336+AI385+AI513+AI587+AI602+AI614)</f>
        <v>46050</v>
      </c>
      <c r="AJ99" s="28">
        <f>SUM(AJ144+AJ167+AJ317+AJ336+AJ385+AJ513+AJ587+AJ602+AJ614)</f>
        <v>46950</v>
      </c>
      <c r="AK99" s="28">
        <f>SUM(AK144+AK167+AK317+AK336+AK385+AK513+AK587+AK602+AK614)</f>
        <v>600</v>
      </c>
      <c r="AL99" s="205">
        <f t="shared" si="124"/>
        <v>0.012944983818770227</v>
      </c>
    </row>
    <row r="100" spans="2:38" ht="12" customHeight="1">
      <c r="B100" s="5" t="s">
        <v>96</v>
      </c>
      <c r="C100" s="28" t="e">
        <f>SUM(C386+C429+C527+C533+#REF!+C575+C677+C719+C747)</f>
        <v>#REF!</v>
      </c>
      <c r="D100" s="28" t="e">
        <f>SUM(D386+D429+D527+D533+#REF!+D575+D677+D719+D747)</f>
        <v>#REF!</v>
      </c>
      <c r="E100" s="28" t="e">
        <f>SUM(E386+E429+E527+E533+#REF!+E575+E677+E719+E747)</f>
        <v>#REF!</v>
      </c>
      <c r="F100" s="28" t="e">
        <f>SUM(F386+F429+F527+F533+#REF!+F575+F677+F719+F747)</f>
        <v>#REF!</v>
      </c>
      <c r="G100" s="28" t="e">
        <f>SUM(G386+G429+G527+G533+#REF!+G575+G677+G719+G747)</f>
        <v>#REF!</v>
      </c>
      <c r="H100" s="28" t="e">
        <f>SUM(H386+H429+H527+H533+#REF!+H575+H677+H719+H747)</f>
        <v>#REF!</v>
      </c>
      <c r="I100" s="28" t="e">
        <f>SUM(I386+I429+I527+I533+#REF!+I575+I677+I719+I747)</f>
        <v>#REF!</v>
      </c>
      <c r="J100" s="28" t="e">
        <f>SUM(J386+J429+J527+J533+#REF!+J575+J677+J719+J747)</f>
        <v>#REF!</v>
      </c>
      <c r="K100" s="28" t="e">
        <f>SUM(K386+K429+K527+K533+#REF!+K575+K677+K719+K747)</f>
        <v>#REF!</v>
      </c>
      <c r="L100" s="28" t="e">
        <f>SUM(L386+L429+L527+L533+#REF!+L575+L677+L719+L747)</f>
        <v>#REF!</v>
      </c>
      <c r="M100" s="28" t="e">
        <f>SUM(M386+M429+M527+M533+#REF!+M575+M677+M719+M747)</f>
        <v>#REF!</v>
      </c>
      <c r="N100" s="28" t="e">
        <f>SUM(N386+N429+N527+N533+#REF!+N575+N677+N719+N747)</f>
        <v>#REF!</v>
      </c>
      <c r="O100" s="28" t="e">
        <f>SUM(O386+O429+O527+O533+#REF!+O575+O677+O719+O747)</f>
        <v>#REF!</v>
      </c>
      <c r="P100" s="28" t="e">
        <f>SUM(P386+P429+P527+P533+#REF!+P575+P677+P719+P747)</f>
        <v>#REF!</v>
      </c>
      <c r="Q100" s="28" t="e">
        <f>SUM(Q386+Q429+Q527+Q533+#REF!+Q575+Q677+Q719+Q747)</f>
        <v>#REF!</v>
      </c>
      <c r="R100" s="28" t="e">
        <f>SUM(R386+R429+R527+R533+#REF!+R575+R677+R719+R747)</f>
        <v>#REF!</v>
      </c>
      <c r="S100" s="28" t="e">
        <f>SUM(S386+S429+S527+S533+#REF!+S575+S677+S719+S747)</f>
        <v>#REF!</v>
      </c>
      <c r="T100" s="28" t="e">
        <f>SUM(T386+T429+T527+T533+#REF!+T575+T677+T719+T747)</f>
        <v>#REF!</v>
      </c>
      <c r="U100" s="28" t="e">
        <f>SUM(U386+U429+U527+U533+#REF!+U575+U677+U719+U747)</f>
        <v>#REF!</v>
      </c>
      <c r="V100" s="28" t="e">
        <f>SUM(V386+V429+V527+V533+#REF!+V575+V677+V719+V747)</f>
        <v>#REF!</v>
      </c>
      <c r="W100" s="28" t="e">
        <f>SUM(W386+W429+W527+W533+#REF!+W575+W677+W719+W747)</f>
        <v>#REF!</v>
      </c>
      <c r="X100" s="28" t="e">
        <f>SUM(X386+X429+X527+X533+#REF!+X575+X677+X719+X747)</f>
        <v>#REF!</v>
      </c>
      <c r="Y100" s="28" t="e">
        <f>SUM(Y386+Y429+Y527+Y533+#REF!+Y575+Y677+Y719+Y747)</f>
        <v>#REF!</v>
      </c>
      <c r="Z100" s="28" t="e">
        <f>SUM(Z386+Z429+Z527+Z533+#REF!+Z575+Z677+Z719+Z747)</f>
        <v>#REF!</v>
      </c>
      <c r="AA100" s="28" t="e">
        <f>SUM(AA386+AA429+AA527+AA533+#REF!+AA575+AA677+AA719+AA747)</f>
        <v>#REF!</v>
      </c>
      <c r="AB100" s="28" t="e">
        <f>SUM(AB386+AB429+AB527+AB533+#REF!+AB575+AB677+AB719+AB747)</f>
        <v>#REF!</v>
      </c>
      <c r="AC100" s="28" t="e">
        <f>SUM(AC386+AC429+AC527+AC533+#REF!+AC575+AC677+AC719+AC747)</f>
        <v>#REF!</v>
      </c>
      <c r="AD100" s="28" t="e">
        <f>SUM(AD386+AD429+AD527+AD533+#REF!+AD575+AD677+AD719+AD747)</f>
        <v>#REF!</v>
      </c>
      <c r="AE100" s="28" t="e">
        <f>SUM(AE386+AE429+AE527+AE533+#REF!+AE575+AE677+AE719+AE747)</f>
        <v>#REF!</v>
      </c>
      <c r="AF100" s="28" t="e">
        <f>SUM(AF386+AF429+AF527+AF533+#REF!+AF575+AF677+AF719+AF747)</f>
        <v>#REF!</v>
      </c>
      <c r="AG100" s="28">
        <f>SUM(AG386+AG429+AG527+AG533+AG575+AG677+AG719+AG747+AG568+AG547+AG558)</f>
        <v>122102</v>
      </c>
      <c r="AH100" s="28">
        <f>SUM(AH386+AH429+AH527+AH533+AH575+AH677+AH719+AH747+AH568+AH547+AH558)</f>
        <v>138740</v>
      </c>
      <c r="AI100" s="28">
        <f>SUM(AI386+AI429+AI527+AI533+AI575+AI677+AI719+AI747+AI568+AI547+AI558)</f>
        <v>138740</v>
      </c>
      <c r="AJ100" s="28">
        <f>SUM(AJ386+AJ429+AJ527+AJ533+AJ575+AJ677+AJ719+AJ747+AJ568+AJ547+AJ558)</f>
        <v>138526</v>
      </c>
      <c r="AK100" s="28">
        <f>SUM(AK386+AK429+AK527+AK533+AK575+AK677+AK719+AK747+AK568+AK547+AK558)</f>
        <v>-214</v>
      </c>
      <c r="AL100" s="205">
        <f t="shared" si="124"/>
        <v>-0.0015424535101628946</v>
      </c>
    </row>
    <row r="101" spans="2:38" ht="12" customHeight="1">
      <c r="B101" s="5" t="s">
        <v>97</v>
      </c>
      <c r="C101" s="28" t="e">
        <f>SUM(C387+C430+C528+C534+C540+#REF!+C576+C678+C720+C748)</f>
        <v>#REF!</v>
      </c>
      <c r="D101" s="28" t="e">
        <f>SUM(D387+D430+D528+D534+D540+#REF!+D576+D678+D720+D748)</f>
        <v>#REF!</v>
      </c>
      <c r="E101" s="28" t="e">
        <f>SUM(E387+E430+E528+E534+E540+#REF!+E576+E678+E720+E748)</f>
        <v>#REF!</v>
      </c>
      <c r="F101" s="28" t="e">
        <f>SUM(F387+F430+F528+F534+F540+#REF!+F576+F678+F720+F748)</f>
        <v>#REF!</v>
      </c>
      <c r="G101" s="28" t="e">
        <f>SUM(G387+G430+G528+G534+G540+#REF!+G576+G678+G720+G748)</f>
        <v>#REF!</v>
      </c>
      <c r="H101" s="28" t="e">
        <f>SUM(H387+H430+H528+H534+H540+#REF!+H576+H678+H720+H748)</f>
        <v>#REF!</v>
      </c>
      <c r="I101" s="28" t="e">
        <f>SUM(I387+I430+I528+I534+I540+#REF!+I576+I678+I720+I748)</f>
        <v>#REF!</v>
      </c>
      <c r="J101" s="28" t="e">
        <f>SUM(J387+J430+J528+J534+J540+#REF!+J576+J678+J720+J748)</f>
        <v>#REF!</v>
      </c>
      <c r="K101" s="28" t="e">
        <f>SUM(K387+K430+K528+K534+K540+#REF!+K576+K678+K720+K748)</f>
        <v>#REF!</v>
      </c>
      <c r="L101" s="28" t="e">
        <f>SUM(L387+L430+L528+L534+L540+#REF!+L576+L678+L720+L748)</f>
        <v>#REF!</v>
      </c>
      <c r="M101" s="28" t="e">
        <f>SUM(M387+M430+M528+M534+M540+#REF!+M576+M678+M720+M748)</f>
        <v>#REF!</v>
      </c>
      <c r="N101" s="28" t="e">
        <f>SUM(N387+N430+N528+N534+N540+#REF!+N576+N678+N720+N748)</f>
        <v>#REF!</v>
      </c>
      <c r="O101" s="28" t="e">
        <f>SUM(O387+O430+O528+O534+O540+#REF!+O576+O678+O720+O748)</f>
        <v>#REF!</v>
      </c>
      <c r="P101" s="28" t="e">
        <f>SUM(P387+P430+P528+P534+P540+#REF!+P576+P678+P720+P748)</f>
        <v>#REF!</v>
      </c>
      <c r="Q101" s="28" t="e">
        <f>SUM(Q387+Q430+Q528+Q534+Q540+#REF!+Q576+Q678+Q720+Q748)</f>
        <v>#REF!</v>
      </c>
      <c r="R101" s="28" t="e">
        <f>SUM(R387+R430+R528+R534+R540+#REF!+R576+R678+R720+R748)</f>
        <v>#REF!</v>
      </c>
      <c r="S101" s="28" t="e">
        <f>SUM(S387+S430+S528+S534+S540+#REF!+S576+S678+S720+S748)</f>
        <v>#REF!</v>
      </c>
      <c r="T101" s="28" t="e">
        <f>SUM(T387+T430+T528+T534+T540+#REF!+T576+T678+T720+T748)</f>
        <v>#REF!</v>
      </c>
      <c r="U101" s="28" t="e">
        <f>SUM(U387+U430+U528+U534+U540+#REF!+U576+U678+U720+U748)</f>
        <v>#REF!</v>
      </c>
      <c r="V101" s="28" t="e">
        <f>SUM(V387+V430+V528+V534+V540+#REF!+V576+V678+V720+V748)</f>
        <v>#REF!</v>
      </c>
      <c r="W101" s="28" t="e">
        <f>SUM(W387+W430+W528+W534+W540+#REF!+W576+W678+W720+W748)</f>
        <v>#REF!</v>
      </c>
      <c r="X101" s="28" t="e">
        <f>SUM(X387+X430+X528+X534+X540+#REF!+X576+X678+X720+X748)</f>
        <v>#REF!</v>
      </c>
      <c r="Y101" s="28" t="e">
        <f>SUM(Y387+Y430+Y528+Y534+Y540+#REF!+Y576+Y678+Y720+Y748)</f>
        <v>#REF!</v>
      </c>
      <c r="Z101" s="28" t="e">
        <f>SUM(Z387+Z430+Z528+Z534+Z540+#REF!+Z576+Z678+Z720+Z748)</f>
        <v>#REF!</v>
      </c>
      <c r="AA101" s="28" t="e">
        <f>SUM(AA387+AA430+AA528+AA534+AA540+#REF!+AA576+AA678+AA720+AA748)</f>
        <v>#REF!</v>
      </c>
      <c r="AB101" s="28" t="e">
        <f>SUM(AB387+AB430+AB528+AB534+AB540+#REF!+AB576+AB678+AB720+AB748)</f>
        <v>#REF!</v>
      </c>
      <c r="AC101" s="28" t="e">
        <f>SUM(AC387+AC430+AC528+AC534+AC540+#REF!+AC576+AC678+AC720+AC748)</f>
        <v>#REF!</v>
      </c>
      <c r="AD101" s="28" t="e">
        <f>SUM(AD387+AD430+AD528+AD534+AD540+#REF!+AD576+AD678+AD720+AD748)</f>
        <v>#REF!</v>
      </c>
      <c r="AE101" s="28" t="e">
        <f>SUM(AE387+AE430+AE528+AE534+AE540+#REF!+AE576+AE678+AE720+AE748)</f>
        <v>#REF!</v>
      </c>
      <c r="AF101" s="28" t="e">
        <f>SUM(AF387+AF430+AF528+AF534+AF540+#REF!+AF576+AF678+AF720+AF748)</f>
        <v>#REF!</v>
      </c>
      <c r="AG101" s="28">
        <f>SUM(AG387+AG430+AG528+AG534+AG540+AG576+AG678+AG720+AG748+AG548+AG559+AG569)</f>
        <v>29130</v>
      </c>
      <c r="AH101" s="28">
        <f>SUM(AH387+AH430+AH528+AH534+AH540+AH576+AH678+AH720+AH748+AH548+AH559+AH569)</f>
        <v>29192</v>
      </c>
      <c r="AI101" s="28">
        <f>SUM(AI387+AI430+AI528+AI534+AI540+AI576+AI678+AI720+AI748+AI548+AI559+AI569)</f>
        <v>29192</v>
      </c>
      <c r="AJ101" s="28">
        <f>SUM(AJ387+AJ430+AJ528+AJ534+AJ540+AJ576+AJ678+AJ720+AJ748+AJ548+AJ559+AJ569)</f>
        <v>33137</v>
      </c>
      <c r="AK101" s="28">
        <f>SUM(AK387+AK430+AK528+AK534+AK540+AK576+AK678+AK720+AK748+AK548+AK559+AK569)</f>
        <v>3945</v>
      </c>
      <c r="AL101" s="205">
        <f t="shared" si="124"/>
        <v>0.1351397643189915</v>
      </c>
    </row>
    <row r="102" spans="2:38" ht="12" customHeight="1">
      <c r="B102" s="5" t="s">
        <v>98</v>
      </c>
      <c r="C102" s="28">
        <f aca="true" t="shared" si="135" ref="C102:R102">SUM(C145+C168+C183+C198+C279+C388+C470+C501+C514)</f>
        <v>20206</v>
      </c>
      <c r="D102" s="28">
        <f t="shared" si="135"/>
        <v>26320</v>
      </c>
      <c r="E102" s="28">
        <f t="shared" si="135"/>
        <v>26087</v>
      </c>
      <c r="F102" s="28">
        <f t="shared" si="135"/>
        <v>26250</v>
      </c>
      <c r="G102" s="28">
        <f t="shared" si="135"/>
        <v>20935</v>
      </c>
      <c r="H102" s="28">
        <f t="shared" si="135"/>
        <v>22720</v>
      </c>
      <c r="I102" s="28">
        <f t="shared" si="135"/>
        <v>23626</v>
      </c>
      <c r="J102" s="28">
        <f t="shared" si="135"/>
        <v>22340</v>
      </c>
      <c r="K102" s="28">
        <f t="shared" si="135"/>
        <v>29376</v>
      </c>
      <c r="L102" s="28">
        <f t="shared" si="135"/>
        <v>23321</v>
      </c>
      <c r="M102" s="28">
        <f t="shared" si="135"/>
        <v>28718</v>
      </c>
      <c r="N102" s="28">
        <f t="shared" si="135"/>
        <v>29050</v>
      </c>
      <c r="O102" s="28">
        <f t="shared" si="135"/>
        <v>23598</v>
      </c>
      <c r="P102" s="28">
        <f t="shared" si="135"/>
        <v>32500</v>
      </c>
      <c r="Q102" s="28">
        <f t="shared" si="135"/>
        <v>20045</v>
      </c>
      <c r="R102" s="28">
        <f t="shared" si="135"/>
        <v>31875</v>
      </c>
      <c r="S102" s="28">
        <f>SUM(S145+S168+S183+S198+S279+S388+S431+S470+S501+S514)</f>
        <v>27358</v>
      </c>
      <c r="T102" s="28">
        <f>SUM(T145+T168+T183+T198+T279+T388+T431+T470+T501+T514)</f>
        <v>31300</v>
      </c>
      <c r="U102" s="28">
        <f>SUM(U145+U168+U183+U198+U279+U388+U431+U470+U501+U514)</f>
        <v>25148</v>
      </c>
      <c r="V102" s="28">
        <f aca="true" t="shared" si="136" ref="V102:AF102">SUM(V145+V168+V183+V198+V279+V388+V431+V470+V501+V514+V749)</f>
        <v>28000</v>
      </c>
      <c r="W102" s="28">
        <f t="shared" si="136"/>
        <v>19926</v>
      </c>
      <c r="X102" s="28">
        <f t="shared" si="136"/>
        <v>29040</v>
      </c>
      <c r="Y102" s="28">
        <f t="shared" si="136"/>
        <v>22014</v>
      </c>
      <c r="Z102" s="28">
        <f t="shared" si="136"/>
        <v>28550</v>
      </c>
      <c r="AA102" s="28">
        <f t="shared" si="136"/>
        <v>22975.6</v>
      </c>
      <c r="AB102" s="28">
        <f t="shared" si="136"/>
        <v>33990</v>
      </c>
      <c r="AC102" s="28">
        <f t="shared" si="136"/>
        <v>24469</v>
      </c>
      <c r="AD102" s="28">
        <f t="shared" si="136"/>
        <v>32010</v>
      </c>
      <c r="AE102" s="28">
        <f t="shared" si="136"/>
        <v>22300</v>
      </c>
      <c r="AF102" s="28">
        <f t="shared" si="136"/>
        <v>31115</v>
      </c>
      <c r="AG102" s="28">
        <f>SUM(AG145+AG168+AG183+AG198+AG279+AG388+AG431+AG470+AG501+AG514+AG749+AG588+AG615+AG633+AG649)</f>
        <v>29052</v>
      </c>
      <c r="AH102" s="28">
        <f>SUM(AH145+AH168+AH183+AH198+AH279+AH388+AH431+AH470+AH501+AH514+AH749+AH588+AH615+AH633+AH649)</f>
        <v>38915</v>
      </c>
      <c r="AI102" s="28">
        <f>SUM(AI145+AI168+AI183+AI198+AI279+AI388+AI431+AI470+AI501+AI514+AI749+AI588+AI615+AI633+AI649)</f>
        <v>38915</v>
      </c>
      <c r="AJ102" s="28">
        <f>SUM(AJ145+AJ168+AJ183+AJ198+AJ279+AJ388+AJ431+AJ470+AJ501+AJ514+AJ749+AJ588+AJ615+AJ633+AJ649)</f>
        <v>41740</v>
      </c>
      <c r="AK102" s="28">
        <f>SUM(AK145+AK168+AK183+AK198+AK279+AK388+AK431+AK470+AK501+AK514+AK749+AK588+AK615+AK633+AK649)</f>
        <v>2825</v>
      </c>
      <c r="AL102" s="205">
        <f t="shared" si="124"/>
        <v>0.07259411537967365</v>
      </c>
    </row>
    <row r="103" spans="2:38" ht="12" customHeight="1">
      <c r="B103" s="5" t="s">
        <v>99</v>
      </c>
      <c r="C103" s="28">
        <f aca="true" t="shared" si="137" ref="C103:U103">SUM(C146+C471)</f>
        <v>12448</v>
      </c>
      <c r="D103" s="28">
        <f t="shared" si="137"/>
        <v>12800</v>
      </c>
      <c r="E103" s="28">
        <f t="shared" si="137"/>
        <v>12005</v>
      </c>
      <c r="F103" s="28">
        <f t="shared" si="137"/>
        <v>12450</v>
      </c>
      <c r="G103" s="28">
        <f t="shared" si="137"/>
        <v>11688</v>
      </c>
      <c r="H103" s="28">
        <f t="shared" si="137"/>
        <v>12450</v>
      </c>
      <c r="I103" s="28">
        <f t="shared" si="137"/>
        <v>10857</v>
      </c>
      <c r="J103" s="28">
        <f t="shared" si="137"/>
        <v>12800</v>
      </c>
      <c r="K103" s="28">
        <f t="shared" si="137"/>
        <v>11403</v>
      </c>
      <c r="L103" s="28">
        <f t="shared" si="137"/>
        <v>12500</v>
      </c>
      <c r="M103" s="28">
        <f t="shared" si="137"/>
        <v>10810</v>
      </c>
      <c r="N103" s="28">
        <f t="shared" si="137"/>
        <v>13500</v>
      </c>
      <c r="O103" s="28">
        <f t="shared" si="137"/>
        <v>11468</v>
      </c>
      <c r="P103" s="28">
        <f t="shared" si="137"/>
        <v>16000</v>
      </c>
      <c r="Q103" s="28">
        <f t="shared" si="137"/>
        <v>12235</v>
      </c>
      <c r="R103" s="28">
        <f t="shared" si="137"/>
        <v>16100</v>
      </c>
      <c r="S103" s="28">
        <f t="shared" si="137"/>
        <v>11137</v>
      </c>
      <c r="T103" s="28">
        <f t="shared" si="137"/>
        <v>16400</v>
      </c>
      <c r="U103" s="28">
        <f t="shared" si="137"/>
        <v>13001</v>
      </c>
      <c r="V103" s="28">
        <f aca="true" t="shared" si="138" ref="V103:AF103">SUM(V146+V471+V750)</f>
        <v>15400</v>
      </c>
      <c r="W103" s="28">
        <f t="shared" si="138"/>
        <v>11949</v>
      </c>
      <c r="X103" s="28">
        <f t="shared" si="138"/>
        <v>14644</v>
      </c>
      <c r="Y103" s="28">
        <f t="shared" si="138"/>
        <v>14395</v>
      </c>
      <c r="Z103" s="28">
        <f t="shared" si="138"/>
        <v>13467</v>
      </c>
      <c r="AA103" s="28">
        <f t="shared" si="138"/>
        <v>16434.260000000002</v>
      </c>
      <c r="AB103" s="28">
        <f t="shared" si="138"/>
        <v>14550</v>
      </c>
      <c r="AC103" s="28">
        <f t="shared" si="138"/>
        <v>13076</v>
      </c>
      <c r="AD103" s="28">
        <f t="shared" si="138"/>
        <v>13140</v>
      </c>
      <c r="AE103" s="28">
        <f t="shared" si="138"/>
        <v>13175</v>
      </c>
      <c r="AF103" s="28">
        <f t="shared" si="138"/>
        <v>13140</v>
      </c>
      <c r="AG103" s="28">
        <f>SUM(AG146+AG471+AG750+AG589+AG616+AG634+AG650+AG665)</f>
        <v>15135</v>
      </c>
      <c r="AH103" s="28">
        <f>SUM(AH146+AH471+AH750+AH589+AH616+AH634+AH650+AH665)</f>
        <v>16230</v>
      </c>
      <c r="AI103" s="28">
        <f>SUM(AI146+AI471+AI750+AI589+AI616+AI634+AI650+AI665)</f>
        <v>15930</v>
      </c>
      <c r="AJ103" s="28">
        <f>SUM(AJ146+AJ471+AJ750+AJ589+AJ616+AJ634+AJ650+AJ665)</f>
        <v>16290</v>
      </c>
      <c r="AK103" s="28">
        <f>SUM(AK146+AK471+AK750+AK589+AK616+AK634+AK650+AK665)</f>
        <v>60</v>
      </c>
      <c r="AL103" s="205">
        <f t="shared" si="124"/>
        <v>0.0036968576709796672</v>
      </c>
    </row>
    <row r="104" spans="2:38" ht="12" customHeight="1">
      <c r="B104" s="5" t="s">
        <v>100</v>
      </c>
      <c r="C104" s="28">
        <f aca="true" t="shared" si="139" ref="C104:U104">SUM(C147+C169+C472+C515)</f>
        <v>9485</v>
      </c>
      <c r="D104" s="28">
        <f t="shared" si="139"/>
        <v>10525</v>
      </c>
      <c r="E104" s="28">
        <f t="shared" si="139"/>
        <v>10692</v>
      </c>
      <c r="F104" s="28">
        <f t="shared" si="139"/>
        <v>10795</v>
      </c>
      <c r="G104" s="28">
        <f t="shared" si="139"/>
        <v>10134</v>
      </c>
      <c r="H104" s="28">
        <f t="shared" si="139"/>
        <v>10855</v>
      </c>
      <c r="I104" s="28">
        <f t="shared" si="139"/>
        <v>10245</v>
      </c>
      <c r="J104" s="28">
        <f t="shared" si="139"/>
        <v>12930</v>
      </c>
      <c r="K104" s="28">
        <f t="shared" si="139"/>
        <v>11414</v>
      </c>
      <c r="L104" s="28">
        <f t="shared" si="139"/>
        <v>13700</v>
      </c>
      <c r="M104" s="28">
        <f t="shared" si="139"/>
        <v>13027</v>
      </c>
      <c r="N104" s="28">
        <f t="shared" si="139"/>
        <v>13850</v>
      </c>
      <c r="O104" s="28">
        <f t="shared" si="139"/>
        <v>13298</v>
      </c>
      <c r="P104" s="28">
        <f t="shared" si="139"/>
        <v>14039</v>
      </c>
      <c r="Q104" s="28">
        <f t="shared" si="139"/>
        <v>13769</v>
      </c>
      <c r="R104" s="28">
        <f t="shared" si="139"/>
        <v>15700</v>
      </c>
      <c r="S104" s="28">
        <f t="shared" si="139"/>
        <v>14283</v>
      </c>
      <c r="T104" s="28">
        <f t="shared" si="139"/>
        <v>16010</v>
      </c>
      <c r="U104" s="28">
        <f t="shared" si="139"/>
        <v>14895</v>
      </c>
      <c r="V104" s="28">
        <f aca="true" t="shared" si="140" ref="V104:AF104">SUM(V147+V169+V472+V515+V751)</f>
        <v>14834</v>
      </c>
      <c r="W104" s="28">
        <f t="shared" si="140"/>
        <v>14823</v>
      </c>
      <c r="X104" s="28">
        <f t="shared" si="140"/>
        <v>13594</v>
      </c>
      <c r="Y104" s="28">
        <f t="shared" si="140"/>
        <v>12995</v>
      </c>
      <c r="Z104" s="28">
        <f t="shared" si="140"/>
        <v>13730</v>
      </c>
      <c r="AA104" s="28">
        <f t="shared" si="140"/>
        <v>14255.989999999998</v>
      </c>
      <c r="AB104" s="28">
        <f t="shared" si="140"/>
        <v>14500</v>
      </c>
      <c r="AC104" s="28">
        <f t="shared" si="140"/>
        <v>11593</v>
      </c>
      <c r="AD104" s="28">
        <f t="shared" si="140"/>
        <v>13850</v>
      </c>
      <c r="AE104" s="28">
        <f t="shared" si="140"/>
        <v>12967</v>
      </c>
      <c r="AF104" s="28">
        <f t="shared" si="140"/>
        <v>13665</v>
      </c>
      <c r="AG104" s="28">
        <f>SUM(AG147+AG169+AG472+AG515+AG751+AG590+AG617+AG635+AG651+AG666)</f>
        <v>32367</v>
      </c>
      <c r="AH104" s="28">
        <f>SUM(AH147+AH169+AH472+AH515+AH751+AH590+AH617+AH635+AH651+AH666)</f>
        <v>30865</v>
      </c>
      <c r="AI104" s="28">
        <f>SUM(AI147+AI169+AI472+AI515+AI751+AI590+AI617+AI635+AI651+AI666)</f>
        <v>32765</v>
      </c>
      <c r="AJ104" s="28">
        <f>SUM(AJ147+AJ169+AJ472+AJ515+AJ751+AJ590+AJ617+AJ635+AJ651+AJ666)</f>
        <v>35750</v>
      </c>
      <c r="AK104" s="28">
        <f>SUM(AK147+AK169+AK472+AK515+AK751+AK590+AK617+AK635+AK651+AK666)</f>
        <v>4885</v>
      </c>
      <c r="AL104" s="205">
        <f t="shared" si="124"/>
        <v>0.15826988498299044</v>
      </c>
    </row>
    <row r="105" spans="2:38" ht="12" customHeight="1">
      <c r="B105" s="5" t="s">
        <v>101</v>
      </c>
      <c r="C105" s="28">
        <f aca="true" t="shared" si="141" ref="C105:AF105">SUM(C150+C171+C185+C209+C282+C339+C391+C474+C517+C754)</f>
        <v>15871</v>
      </c>
      <c r="D105" s="28">
        <f t="shared" si="141"/>
        <v>24190</v>
      </c>
      <c r="E105" s="28">
        <f t="shared" si="141"/>
        <v>20242</v>
      </c>
      <c r="F105" s="28">
        <f t="shared" si="141"/>
        <v>17040</v>
      </c>
      <c r="G105" s="28">
        <f t="shared" si="141"/>
        <v>11066</v>
      </c>
      <c r="H105" s="28">
        <f t="shared" si="141"/>
        <v>18835</v>
      </c>
      <c r="I105" s="28">
        <f t="shared" si="141"/>
        <v>16093</v>
      </c>
      <c r="J105" s="28">
        <f t="shared" si="141"/>
        <v>10870</v>
      </c>
      <c r="K105" s="28">
        <f t="shared" si="141"/>
        <v>7105</v>
      </c>
      <c r="L105" s="28">
        <f t="shared" si="141"/>
        <v>12520</v>
      </c>
      <c r="M105" s="28">
        <f t="shared" si="141"/>
        <v>9612</v>
      </c>
      <c r="N105" s="28">
        <f t="shared" si="141"/>
        <v>14395</v>
      </c>
      <c r="O105" s="28">
        <f t="shared" si="141"/>
        <v>7481</v>
      </c>
      <c r="P105" s="28">
        <f t="shared" si="141"/>
        <v>15320</v>
      </c>
      <c r="Q105" s="28">
        <f t="shared" si="141"/>
        <v>8082</v>
      </c>
      <c r="R105" s="28">
        <f t="shared" si="141"/>
        <v>15320</v>
      </c>
      <c r="S105" s="28">
        <f t="shared" si="141"/>
        <v>11661</v>
      </c>
      <c r="T105" s="28">
        <f t="shared" si="141"/>
        <v>15720</v>
      </c>
      <c r="U105" s="28">
        <f t="shared" si="141"/>
        <v>7587</v>
      </c>
      <c r="V105" s="28">
        <f t="shared" si="141"/>
        <v>11170</v>
      </c>
      <c r="W105" s="28">
        <f t="shared" si="141"/>
        <v>3385</v>
      </c>
      <c r="X105" s="28">
        <f t="shared" si="141"/>
        <v>10730</v>
      </c>
      <c r="Y105" s="28">
        <f t="shared" si="141"/>
        <v>8711</v>
      </c>
      <c r="Z105" s="28">
        <f t="shared" si="141"/>
        <v>11780</v>
      </c>
      <c r="AA105" s="28">
        <f t="shared" si="141"/>
        <v>6289.26</v>
      </c>
      <c r="AB105" s="28">
        <f t="shared" si="141"/>
        <v>12395</v>
      </c>
      <c r="AC105" s="28">
        <f t="shared" si="141"/>
        <v>6103</v>
      </c>
      <c r="AD105" s="28">
        <f t="shared" si="141"/>
        <v>11770</v>
      </c>
      <c r="AE105" s="28">
        <f t="shared" si="141"/>
        <v>6830</v>
      </c>
      <c r="AF105" s="28">
        <f t="shared" si="141"/>
        <v>11770</v>
      </c>
      <c r="AG105" s="28">
        <f>SUM(AG150+AG171+AG185+AG209+AG282+AG339+AG391+AG474+AG517+AG754+AG592+AG620)</f>
        <v>7632</v>
      </c>
      <c r="AH105" s="28">
        <f>SUM(AH150+AH171+AH185+AH209+AH282+AH339+AH391+AH474+AH517+AH754+AH592+AH620)</f>
        <v>14290</v>
      </c>
      <c r="AI105" s="28">
        <f>SUM(AI150+AI171+AI185+AI209+AI282+AI339+AI391+AI474+AI517+AI754+AI592+AI620)</f>
        <v>13290</v>
      </c>
      <c r="AJ105" s="28">
        <f>SUM(AJ150+AJ171+AJ185+AJ209+AJ282+AJ339+AJ391+AJ474+AJ517+AJ754+AJ592+AJ620)</f>
        <v>12865</v>
      </c>
      <c r="AK105" s="28">
        <f>SUM(AK150+AK171+AK185+AK209+AK282+AK339+AK391+AK474+AK517+AK754+AK592+AK620)</f>
        <v>-1425</v>
      </c>
      <c r="AL105" s="205">
        <f t="shared" si="124"/>
        <v>-0.09972008397480756</v>
      </c>
    </row>
    <row r="106" spans="2:38" ht="12" customHeight="1">
      <c r="B106" s="5" t="s">
        <v>102</v>
      </c>
      <c r="C106" s="28">
        <f aca="true" t="shared" si="142" ref="C106:AF106">SUM(C148+C170+C184+C280+C337+C389+C516+C752+C773+C780+C781)</f>
        <v>26100</v>
      </c>
      <c r="D106" s="28">
        <f t="shared" si="142"/>
        <v>29205</v>
      </c>
      <c r="E106" s="28">
        <f t="shared" si="142"/>
        <v>26178</v>
      </c>
      <c r="F106" s="28">
        <f t="shared" si="142"/>
        <v>28209</v>
      </c>
      <c r="G106" s="28">
        <f t="shared" si="142"/>
        <v>25969</v>
      </c>
      <c r="H106" s="28">
        <f t="shared" si="142"/>
        <v>28240</v>
      </c>
      <c r="I106" s="28">
        <f t="shared" si="142"/>
        <v>26653</v>
      </c>
      <c r="J106" s="28">
        <f t="shared" si="142"/>
        <v>26853</v>
      </c>
      <c r="K106" s="28">
        <f t="shared" si="142"/>
        <v>25579</v>
      </c>
      <c r="L106" s="28">
        <f t="shared" si="142"/>
        <v>27243</v>
      </c>
      <c r="M106" s="28">
        <f t="shared" si="142"/>
        <v>25306</v>
      </c>
      <c r="N106" s="28">
        <f t="shared" si="142"/>
        <v>27580</v>
      </c>
      <c r="O106" s="28">
        <f t="shared" si="142"/>
        <v>25045</v>
      </c>
      <c r="P106" s="28">
        <f t="shared" si="142"/>
        <v>30070</v>
      </c>
      <c r="Q106" s="28">
        <f t="shared" si="142"/>
        <v>28032</v>
      </c>
      <c r="R106" s="28">
        <f t="shared" si="142"/>
        <v>30005</v>
      </c>
      <c r="S106" s="28">
        <f t="shared" si="142"/>
        <v>30746</v>
      </c>
      <c r="T106" s="28">
        <f t="shared" si="142"/>
        <v>30328</v>
      </c>
      <c r="U106" s="28">
        <f t="shared" si="142"/>
        <v>28516</v>
      </c>
      <c r="V106" s="28">
        <f t="shared" si="142"/>
        <v>29743</v>
      </c>
      <c r="W106" s="28">
        <f t="shared" si="142"/>
        <v>25112</v>
      </c>
      <c r="X106" s="28">
        <f t="shared" si="142"/>
        <v>28638</v>
      </c>
      <c r="Y106" s="28">
        <f t="shared" si="142"/>
        <v>29743</v>
      </c>
      <c r="Z106" s="28">
        <f t="shared" si="142"/>
        <v>28555</v>
      </c>
      <c r="AA106" s="28">
        <f t="shared" si="142"/>
        <v>28453.15</v>
      </c>
      <c r="AB106" s="28">
        <f t="shared" si="142"/>
        <v>28573</v>
      </c>
      <c r="AC106" s="28">
        <f t="shared" si="142"/>
        <v>28249</v>
      </c>
      <c r="AD106" s="28">
        <f t="shared" si="142"/>
        <v>29193</v>
      </c>
      <c r="AE106" s="28">
        <f t="shared" si="142"/>
        <v>27317</v>
      </c>
      <c r="AF106" s="28">
        <f t="shared" si="142"/>
        <v>29303</v>
      </c>
      <c r="AG106" s="28">
        <f>SUM(AG148+AG170+AG184+AG280+AG337+AG389+AG516+AG752+AG773+AG780+AG781+AG591+AG618+AG636)</f>
        <v>27537</v>
      </c>
      <c r="AH106" s="28">
        <f>SUM(AH148+AH170+AH184+AH280+AH337+AH389+AH516+AH752+AH773+AH780+AH781+AH591+AH618+AH636)</f>
        <v>36048</v>
      </c>
      <c r="AI106" s="28">
        <f>SUM(AI148+AI170+AI184+AI280+AI337+AI389+AI516+AI752+AI773+AI780+AI781+AI591+AI618+AI636)</f>
        <v>35880</v>
      </c>
      <c r="AJ106" s="28">
        <f>SUM(AJ148+AJ170+AJ184+AJ280+AJ337+AJ389+AJ516+AJ752+AJ773+AJ780+AJ781+AJ591+AJ618+AJ636)</f>
        <v>38213</v>
      </c>
      <c r="AK106" s="28">
        <f>SUM(AK148+AK170+AK184+AK280+AK337+AK389+AK516+AK752+AK773+AK780+AK781+AK591+AK618+AK636)</f>
        <v>2165</v>
      </c>
      <c r="AL106" s="205">
        <f t="shared" si="124"/>
        <v>0.06005881047492233</v>
      </c>
    </row>
    <row r="107" spans="2:38" ht="12" customHeight="1">
      <c r="B107" s="5" t="s">
        <v>103</v>
      </c>
      <c r="C107" s="28">
        <f aca="true" t="shared" si="143" ref="C107:AF107">SUM(C149+C281+C287+C318+C338+C390+C753)</f>
        <v>13948</v>
      </c>
      <c r="D107" s="28">
        <f t="shared" si="143"/>
        <v>23400</v>
      </c>
      <c r="E107" s="28">
        <f t="shared" si="143"/>
        <v>12209</v>
      </c>
      <c r="F107" s="28">
        <f t="shared" si="143"/>
        <v>24050</v>
      </c>
      <c r="G107" s="28">
        <f t="shared" si="143"/>
        <v>22701</v>
      </c>
      <c r="H107" s="28">
        <f t="shared" si="143"/>
        <v>28450</v>
      </c>
      <c r="I107" s="28">
        <f t="shared" si="143"/>
        <v>30730</v>
      </c>
      <c r="J107" s="28">
        <f t="shared" si="143"/>
        <v>35670</v>
      </c>
      <c r="K107" s="28">
        <f t="shared" si="143"/>
        <v>34499</v>
      </c>
      <c r="L107" s="28">
        <f t="shared" si="143"/>
        <v>42470</v>
      </c>
      <c r="M107" s="28">
        <f t="shared" si="143"/>
        <v>31101</v>
      </c>
      <c r="N107" s="28">
        <f t="shared" si="143"/>
        <v>44470</v>
      </c>
      <c r="O107" s="28">
        <f t="shared" si="143"/>
        <v>39311</v>
      </c>
      <c r="P107" s="28">
        <f t="shared" si="143"/>
        <v>46450</v>
      </c>
      <c r="Q107" s="28">
        <f t="shared" si="143"/>
        <v>41192</v>
      </c>
      <c r="R107" s="28">
        <f t="shared" si="143"/>
        <v>47650</v>
      </c>
      <c r="S107" s="28">
        <f t="shared" si="143"/>
        <v>37592</v>
      </c>
      <c r="T107" s="28">
        <f t="shared" si="143"/>
        <v>56500</v>
      </c>
      <c r="U107" s="28">
        <f t="shared" si="143"/>
        <v>53385</v>
      </c>
      <c r="V107" s="28">
        <f t="shared" si="143"/>
        <v>55800</v>
      </c>
      <c r="W107" s="28">
        <f t="shared" si="143"/>
        <v>48179</v>
      </c>
      <c r="X107" s="28">
        <f t="shared" si="143"/>
        <v>56100</v>
      </c>
      <c r="Y107" s="28">
        <f t="shared" si="143"/>
        <v>46712</v>
      </c>
      <c r="Z107" s="28">
        <f t="shared" si="143"/>
        <v>60662</v>
      </c>
      <c r="AA107" s="28">
        <f t="shared" si="143"/>
        <v>49692</v>
      </c>
      <c r="AB107" s="28">
        <f t="shared" si="143"/>
        <v>60007</v>
      </c>
      <c r="AC107" s="28">
        <f t="shared" si="143"/>
        <v>42486</v>
      </c>
      <c r="AD107" s="28">
        <f t="shared" si="143"/>
        <v>65405</v>
      </c>
      <c r="AE107" s="28">
        <f t="shared" si="143"/>
        <v>59499</v>
      </c>
      <c r="AF107" s="28">
        <f t="shared" si="143"/>
        <v>69805</v>
      </c>
      <c r="AG107" s="28">
        <f>SUM(AG149+AG281+AG287+AG318+AG338+AG390+AG753+AG619+AG637+AG667)</f>
        <v>56380</v>
      </c>
      <c r="AH107" s="28">
        <f>SUM(AH149+AH281+AH287+AH318+AH338+AH390+AH753+AH619+AH637+AH667)</f>
        <v>79150</v>
      </c>
      <c r="AI107" s="28">
        <f>SUM(AI149+AI281+AI287+AI318+AI338+AI390+AI753+AI619+AI637+AI667)</f>
        <v>79150</v>
      </c>
      <c r="AJ107" s="28">
        <f>SUM(AJ149+AJ281+AJ287+AJ318+AJ338+AJ390+AJ753+AJ619+AJ637+AJ667)</f>
        <v>73750</v>
      </c>
      <c r="AK107" s="28">
        <f>SUM(AK149+AK281+AK287+AK318+AK338+AK390+AK753+AK619+AK637+AK667)</f>
        <v>-5400</v>
      </c>
      <c r="AL107" s="205">
        <f t="shared" si="124"/>
        <v>-0.06822488945041061</v>
      </c>
    </row>
    <row r="108" spans="2:38" ht="12" customHeight="1">
      <c r="B108" s="5" t="s">
        <v>104</v>
      </c>
      <c r="C108" s="28">
        <v>163000</v>
      </c>
      <c r="D108" s="28">
        <v>163000</v>
      </c>
      <c r="E108" s="28">
        <v>163000</v>
      </c>
      <c r="F108" s="28">
        <v>163000</v>
      </c>
      <c r="G108" s="28">
        <v>163000</v>
      </c>
      <c r="H108" s="28">
        <v>163000</v>
      </c>
      <c r="I108" s="28">
        <v>163000</v>
      </c>
      <c r="J108" s="28">
        <v>163000</v>
      </c>
      <c r="K108" s="28">
        <v>163000</v>
      </c>
      <c r="L108" s="28">
        <v>163000</v>
      </c>
      <c r="M108" s="28">
        <v>163000</v>
      </c>
      <c r="N108" s="28">
        <v>163000</v>
      </c>
      <c r="O108" s="28">
        <v>163000</v>
      </c>
      <c r="P108" s="28">
        <v>163000</v>
      </c>
      <c r="Q108" s="28">
        <v>163000</v>
      </c>
      <c r="R108" s="28">
        <f>SUM(R151+R172+R173+R174+R175+R189+R190+R199+R703+R726+R722+R518+R679+R698+R721+R774)</f>
        <v>202475</v>
      </c>
      <c r="S108" s="28">
        <f>SUM(S151+S172+S173+S174+S175+S189+S190+S199+S703+S726+S722+S518+S679+S698+S721+S774)</f>
        <v>202070</v>
      </c>
      <c r="T108" s="28">
        <f>SUM(T151+T172+T173+T174+T175+T189+T190+T199+T703+T726+T722+T518+T679+T698+T721+T774)-4085</f>
        <v>206665</v>
      </c>
      <c r="U108" s="28">
        <f aca="true" t="shared" si="144" ref="U108:AB108">SUM(U151+U172+U173+U174+U175+U189+U190+U199+U703+U726+U722+U518+U679+U698+U721+U774)</f>
        <v>152818</v>
      </c>
      <c r="V108" s="28">
        <f t="shared" si="144"/>
        <v>190450</v>
      </c>
      <c r="W108" s="28">
        <f t="shared" si="144"/>
        <v>167612</v>
      </c>
      <c r="X108" s="28">
        <f t="shared" si="144"/>
        <v>189400</v>
      </c>
      <c r="Y108" s="28">
        <f t="shared" si="144"/>
        <v>170426</v>
      </c>
      <c r="Z108" s="28">
        <f t="shared" si="144"/>
        <v>219150</v>
      </c>
      <c r="AA108" s="28">
        <f t="shared" si="144"/>
        <v>201936.61</v>
      </c>
      <c r="AB108" s="28">
        <f t="shared" si="144"/>
        <v>222750</v>
      </c>
      <c r="AC108" s="28">
        <f>SUM(AC151+AC172+AC157+AC173+AC174+AC175+AC189+AC190+AC199+AC235+AC703+AC726+AC722+AC518+AC679+AC698+AC721+AC774)</f>
        <v>204301</v>
      </c>
      <c r="AD108" s="28">
        <f>SUM(AD151+AD172+AD157+AD173+AD174+AD175+AD189+AD190+AD199+AD235+AD703+AD726+AD722+AD518+AD679+AD698+AD721+AD774)</f>
        <v>199580</v>
      </c>
      <c r="AE108" s="28">
        <f>SUM(AE151+AE172+AE157+AE173+AE174+AE175+AE189+AE190+AE199+AE235+AE703+AE726+AE722+AE518+AE679+AE698+AE721+AE774)</f>
        <v>213580</v>
      </c>
      <c r="AF108" s="28">
        <f>SUM(AF151+AF172+AF157+AF173+AF174+AF175+AF189+AF190+AF199+AF235+AF703+AF726+AF722+AF518+AF679+AF698+AF721+AF774)</f>
        <v>261380</v>
      </c>
      <c r="AG108" s="28">
        <f>SUM(AG151+AG172+AG157+AG173+AG174+AG175+AG189+AG190+AG199+AG235+AG703+AG726+AG722+AG518+AG679+AG698+AG721+AG774+AG621)</f>
        <v>225909</v>
      </c>
      <c r="AH108" s="28">
        <f>SUM(AH151+AH172+AH157+AH173+AH174+AH175+AH189+AH190+AH199+AH235+AH703+AH726+AH722+AH518+AH679+AH698+AH721+AH774+AH621)</f>
        <v>308450</v>
      </c>
      <c r="AI108" s="28">
        <f>SUM(AI151+AI172+AI157+AI173+AI174+AI175+AI189+AI190+AI199+AI235+AI703+AI726+AI722+AI518+AI679+AI698+AI721+AI774+AI621)</f>
        <v>299450</v>
      </c>
      <c r="AJ108" s="28">
        <f>SUM(AJ151+AJ172+AJ157+AJ173+AJ174+AJ175+AJ189+AJ190+AJ199+AJ235+AJ703+AJ726+AJ722+AJ518+AJ679+AJ698+AJ721+AJ774+AJ621)</f>
        <v>317580</v>
      </c>
      <c r="AK108" s="28">
        <f>SUM(AK151+AK172+AK157+AK173+AK174+AK175+AK189+AK190+AK199+AK235+AK703+AK726+AK722+AK518+AK679+AK698+AK721+AK774+AK621)</f>
        <v>9130</v>
      </c>
      <c r="AL108" s="205">
        <f t="shared" si="124"/>
        <v>0.029599610958015887</v>
      </c>
    </row>
    <row r="109" spans="2:38" ht="12" customHeight="1">
      <c r="B109" s="5" t="s">
        <v>105</v>
      </c>
      <c r="C109" s="28">
        <f aca="true" t="shared" si="145" ref="C109:X109">SUM(C210+C211+C212+C213)</f>
        <v>10432</v>
      </c>
      <c r="D109" s="28">
        <f t="shared" si="145"/>
        <v>11250</v>
      </c>
      <c r="E109" s="28">
        <f t="shared" si="145"/>
        <v>6098</v>
      </c>
      <c r="F109" s="28">
        <f t="shared" si="145"/>
        <v>9000</v>
      </c>
      <c r="G109" s="28">
        <f t="shared" si="145"/>
        <v>4202</v>
      </c>
      <c r="H109" s="28">
        <f t="shared" si="145"/>
        <v>9000</v>
      </c>
      <c r="I109" s="28">
        <f t="shared" si="145"/>
        <v>5393</v>
      </c>
      <c r="J109" s="28">
        <f t="shared" si="145"/>
        <v>9000</v>
      </c>
      <c r="K109" s="28">
        <f t="shared" si="145"/>
        <v>3546</v>
      </c>
      <c r="L109" s="28">
        <f t="shared" si="145"/>
        <v>9000</v>
      </c>
      <c r="M109" s="28">
        <f t="shared" si="145"/>
        <v>8019</v>
      </c>
      <c r="N109" s="28">
        <f t="shared" si="145"/>
        <v>11000</v>
      </c>
      <c r="O109" s="28">
        <f t="shared" si="145"/>
        <v>4139</v>
      </c>
      <c r="P109" s="28">
        <f t="shared" si="145"/>
        <v>11000</v>
      </c>
      <c r="Q109" s="28">
        <f t="shared" si="145"/>
        <v>6602</v>
      </c>
      <c r="R109" s="28">
        <f t="shared" si="145"/>
        <v>11500</v>
      </c>
      <c r="S109" s="28">
        <f t="shared" si="145"/>
        <v>9108</v>
      </c>
      <c r="T109" s="28">
        <f t="shared" si="145"/>
        <v>10500</v>
      </c>
      <c r="U109" s="28">
        <f t="shared" si="145"/>
        <v>9757</v>
      </c>
      <c r="V109" s="28">
        <f t="shared" si="145"/>
        <v>5250</v>
      </c>
      <c r="W109" s="28">
        <f>SUM(W210+W211+W212+W213)</f>
        <v>3473</v>
      </c>
      <c r="X109" s="28">
        <f t="shared" si="145"/>
        <v>5250</v>
      </c>
      <c r="Y109" s="28">
        <f aca="true" t="shared" si="146" ref="Y109:AD109">SUM(Y210+Y211+Y212+Y213)</f>
        <v>1789</v>
      </c>
      <c r="Z109" s="28">
        <f t="shared" si="146"/>
        <v>5250</v>
      </c>
      <c r="AA109" s="28">
        <f t="shared" si="146"/>
        <v>2511</v>
      </c>
      <c r="AB109" s="28">
        <f t="shared" si="146"/>
        <v>5250</v>
      </c>
      <c r="AC109" s="28">
        <f t="shared" si="146"/>
        <v>2195</v>
      </c>
      <c r="AD109" s="28">
        <f t="shared" si="146"/>
        <v>5250</v>
      </c>
      <c r="AE109" s="28">
        <f aca="true" t="shared" si="147" ref="AE109:AJ109">SUM(AE210+AE211+AE212+AE213)</f>
        <v>1740</v>
      </c>
      <c r="AF109" s="28">
        <f t="shared" si="147"/>
        <v>4000</v>
      </c>
      <c r="AG109" s="28">
        <f t="shared" si="147"/>
        <v>2695</v>
      </c>
      <c r="AH109" s="28">
        <f t="shared" si="147"/>
        <v>4000</v>
      </c>
      <c r="AI109" s="28">
        <f t="shared" si="147"/>
        <v>4000</v>
      </c>
      <c r="AJ109" s="28">
        <f t="shared" si="147"/>
        <v>4000</v>
      </c>
      <c r="AK109" s="204">
        <f t="shared" si="126"/>
        <v>0</v>
      </c>
      <c r="AL109" s="205">
        <f t="shared" si="124"/>
        <v>0</v>
      </c>
    </row>
    <row r="110" spans="2:38" ht="12" customHeight="1">
      <c r="B110" s="5" t="s">
        <v>106</v>
      </c>
      <c r="C110" s="28">
        <f aca="true" t="shared" si="148" ref="C110:X110">SUM(C432+C433+C434)</f>
        <v>383518</v>
      </c>
      <c r="D110" s="28">
        <f t="shared" si="148"/>
        <v>446095</v>
      </c>
      <c r="E110" s="28">
        <f t="shared" si="148"/>
        <v>444565</v>
      </c>
      <c r="F110" s="28">
        <f t="shared" si="148"/>
        <v>461095</v>
      </c>
      <c r="G110" s="28">
        <f t="shared" si="148"/>
        <v>422923</v>
      </c>
      <c r="H110" s="28">
        <f t="shared" si="148"/>
        <v>479950</v>
      </c>
      <c r="I110" s="28">
        <f t="shared" si="148"/>
        <v>469240</v>
      </c>
      <c r="J110" s="28">
        <f t="shared" si="148"/>
        <v>571700</v>
      </c>
      <c r="K110" s="28">
        <f t="shared" si="148"/>
        <v>546915</v>
      </c>
      <c r="L110" s="28">
        <f t="shared" si="148"/>
        <v>709000</v>
      </c>
      <c r="M110" s="28">
        <f t="shared" si="148"/>
        <v>662942</v>
      </c>
      <c r="N110" s="28">
        <f t="shared" si="148"/>
        <v>687400</v>
      </c>
      <c r="O110" s="28">
        <f t="shared" si="148"/>
        <v>680374</v>
      </c>
      <c r="P110" s="28">
        <f t="shared" si="148"/>
        <v>694950</v>
      </c>
      <c r="Q110" s="28">
        <f t="shared" si="148"/>
        <v>696729</v>
      </c>
      <c r="R110" s="28">
        <f t="shared" si="148"/>
        <v>706550</v>
      </c>
      <c r="S110" s="28">
        <f t="shared" si="148"/>
        <v>652374</v>
      </c>
      <c r="T110" s="28">
        <f t="shared" si="148"/>
        <v>686821</v>
      </c>
      <c r="U110" s="28">
        <f t="shared" si="148"/>
        <v>642423</v>
      </c>
      <c r="V110" s="28">
        <f t="shared" si="148"/>
        <v>725505</v>
      </c>
      <c r="W110" s="28">
        <f>SUM(W432+W433+W434)</f>
        <v>629985</v>
      </c>
      <c r="X110" s="28">
        <f t="shared" si="148"/>
        <v>645544</v>
      </c>
      <c r="Y110" s="28">
        <f aca="true" t="shared" si="149" ref="Y110:AD110">SUM(Y432+Y433+Y434)</f>
        <v>619180</v>
      </c>
      <c r="Z110" s="28">
        <f t="shared" si="149"/>
        <v>622920</v>
      </c>
      <c r="AA110" s="28">
        <f t="shared" si="149"/>
        <v>592098</v>
      </c>
      <c r="AB110" s="28">
        <f t="shared" si="149"/>
        <v>582485</v>
      </c>
      <c r="AC110" s="28">
        <f t="shared" si="149"/>
        <v>557966</v>
      </c>
      <c r="AD110" s="28">
        <f t="shared" si="149"/>
        <v>502945</v>
      </c>
      <c r="AE110" s="28">
        <f aca="true" t="shared" si="150" ref="AE110:AJ110">SUM(AE432+AE433+AE434)</f>
        <v>473339</v>
      </c>
      <c r="AF110" s="28">
        <f t="shared" si="150"/>
        <v>347610</v>
      </c>
      <c r="AG110" s="28">
        <f t="shared" si="150"/>
        <v>319316</v>
      </c>
      <c r="AH110" s="28">
        <f t="shared" si="150"/>
        <v>346100</v>
      </c>
      <c r="AI110" s="28">
        <f t="shared" si="150"/>
        <v>346100</v>
      </c>
      <c r="AJ110" s="28">
        <f t="shared" si="150"/>
        <v>360485</v>
      </c>
      <c r="AK110" s="204">
        <f t="shared" si="126"/>
        <v>14385</v>
      </c>
      <c r="AL110" s="205">
        <f t="shared" si="124"/>
        <v>0.041563132042762206</v>
      </c>
    </row>
    <row r="111" spans="2:38" ht="12" customHeight="1">
      <c r="B111" s="5" t="s">
        <v>107</v>
      </c>
      <c r="C111" s="28">
        <f aca="true" t="shared" si="151" ref="C111:X111">SUM(C152)</f>
        <v>508</v>
      </c>
      <c r="D111" s="28">
        <f t="shared" si="151"/>
        <v>4000</v>
      </c>
      <c r="E111" s="28">
        <f t="shared" si="151"/>
        <v>4880</v>
      </c>
      <c r="F111" s="28">
        <f t="shared" si="151"/>
        <v>4000</v>
      </c>
      <c r="G111" s="28">
        <f t="shared" si="151"/>
        <v>6208</v>
      </c>
      <c r="H111" s="28">
        <f t="shared" si="151"/>
        <v>4000</v>
      </c>
      <c r="I111" s="28">
        <f t="shared" si="151"/>
        <v>6236</v>
      </c>
      <c r="J111" s="28">
        <f t="shared" si="151"/>
        <v>5340</v>
      </c>
      <c r="K111" s="28">
        <f t="shared" si="151"/>
        <v>6409</v>
      </c>
      <c r="L111" s="28">
        <f t="shared" si="151"/>
        <v>6600</v>
      </c>
      <c r="M111" s="28">
        <f t="shared" si="151"/>
        <v>6638</v>
      </c>
      <c r="N111" s="28">
        <f t="shared" si="151"/>
        <v>6800</v>
      </c>
      <c r="O111" s="28">
        <f t="shared" si="151"/>
        <v>6370</v>
      </c>
      <c r="P111" s="28">
        <f t="shared" si="151"/>
        <v>6800</v>
      </c>
      <c r="Q111" s="28">
        <f t="shared" si="151"/>
        <v>5736</v>
      </c>
      <c r="R111" s="28">
        <f t="shared" si="151"/>
        <v>6800</v>
      </c>
      <c r="S111" s="28">
        <f t="shared" si="151"/>
        <v>5913</v>
      </c>
      <c r="T111" s="28">
        <f t="shared" si="151"/>
        <v>6800</v>
      </c>
      <c r="U111" s="28">
        <f t="shared" si="151"/>
        <v>5850</v>
      </c>
      <c r="V111" s="28">
        <f t="shared" si="151"/>
        <v>6800</v>
      </c>
      <c r="W111" s="28">
        <f>SUM(W152)</f>
        <v>5639</v>
      </c>
      <c r="X111" s="28">
        <f t="shared" si="151"/>
        <v>6800</v>
      </c>
      <c r="Y111" s="28">
        <f aca="true" t="shared" si="152" ref="Y111:AD111">SUM(Y152)</f>
        <v>5478</v>
      </c>
      <c r="Z111" s="28">
        <f t="shared" si="152"/>
        <v>9800</v>
      </c>
      <c r="AA111" s="28">
        <f t="shared" si="152"/>
        <v>5265.34</v>
      </c>
      <c r="AB111" s="28">
        <f t="shared" si="152"/>
        <v>9900</v>
      </c>
      <c r="AC111" s="28">
        <f t="shared" si="152"/>
        <v>5203</v>
      </c>
      <c r="AD111" s="28">
        <f t="shared" si="152"/>
        <v>9500</v>
      </c>
      <c r="AE111" s="28">
        <f aca="true" t="shared" si="153" ref="AE111:AJ111">SUM(AE152)</f>
        <v>5486</v>
      </c>
      <c r="AF111" s="28">
        <f t="shared" si="153"/>
        <v>9700</v>
      </c>
      <c r="AG111" s="28">
        <f t="shared" si="153"/>
        <v>5718</v>
      </c>
      <c r="AH111" s="28">
        <f t="shared" si="153"/>
        <v>9700</v>
      </c>
      <c r="AI111" s="28">
        <f t="shared" si="153"/>
        <v>9700</v>
      </c>
      <c r="AJ111" s="28">
        <f t="shared" si="153"/>
        <v>11000</v>
      </c>
      <c r="AK111" s="204">
        <f t="shared" si="126"/>
        <v>1300</v>
      </c>
      <c r="AL111" s="205">
        <f t="shared" si="124"/>
        <v>0.13402061855670103</v>
      </c>
    </row>
    <row r="112" spans="2:38" ht="12" customHeight="1">
      <c r="B112" s="5" t="s">
        <v>108</v>
      </c>
      <c r="C112" s="28">
        <f aca="true" t="shared" si="154" ref="C112:Z112">SUM(C392+C435)</f>
        <v>11973</v>
      </c>
      <c r="D112" s="28">
        <f t="shared" si="154"/>
        <v>17000</v>
      </c>
      <c r="E112" s="28">
        <f t="shared" si="154"/>
        <v>19770</v>
      </c>
      <c r="F112" s="28">
        <f t="shared" si="154"/>
        <v>17000</v>
      </c>
      <c r="G112" s="28">
        <f t="shared" si="154"/>
        <v>14906</v>
      </c>
      <c r="H112" s="28">
        <f t="shared" si="154"/>
        <v>11000</v>
      </c>
      <c r="I112" s="28">
        <f t="shared" si="154"/>
        <v>8010</v>
      </c>
      <c r="J112" s="28">
        <f t="shared" si="154"/>
        <v>11000</v>
      </c>
      <c r="K112" s="28">
        <f t="shared" si="154"/>
        <v>9763</v>
      </c>
      <c r="L112" s="28">
        <f t="shared" si="154"/>
        <v>11000</v>
      </c>
      <c r="M112" s="28">
        <f t="shared" si="154"/>
        <v>9709</v>
      </c>
      <c r="N112" s="28">
        <f t="shared" si="154"/>
        <v>11000</v>
      </c>
      <c r="O112" s="28">
        <f t="shared" si="154"/>
        <v>11024</v>
      </c>
      <c r="P112" s="28">
        <f t="shared" si="154"/>
        <v>11000</v>
      </c>
      <c r="Q112" s="28">
        <f t="shared" si="154"/>
        <v>12425</v>
      </c>
      <c r="R112" s="28">
        <f t="shared" si="154"/>
        <v>12000</v>
      </c>
      <c r="S112" s="28">
        <f t="shared" si="154"/>
        <v>10371</v>
      </c>
      <c r="T112" s="28">
        <f t="shared" si="154"/>
        <v>15000</v>
      </c>
      <c r="U112" s="28">
        <f t="shared" si="154"/>
        <v>12385</v>
      </c>
      <c r="V112" s="28">
        <f t="shared" si="154"/>
        <v>1800</v>
      </c>
      <c r="W112" s="28">
        <f t="shared" si="154"/>
        <v>1183</v>
      </c>
      <c r="X112" s="28">
        <f t="shared" si="154"/>
        <v>1800</v>
      </c>
      <c r="Y112" s="28">
        <f t="shared" si="154"/>
        <v>1160</v>
      </c>
      <c r="Z112" s="28">
        <f t="shared" si="154"/>
        <v>1700</v>
      </c>
      <c r="AA112" s="28">
        <f aca="true" t="shared" si="155" ref="AA112:AF112">SUM(AA392+AA435)</f>
        <v>1343</v>
      </c>
      <c r="AB112" s="28">
        <f t="shared" si="155"/>
        <v>1700</v>
      </c>
      <c r="AC112" s="28">
        <f t="shared" si="155"/>
        <v>1434</v>
      </c>
      <c r="AD112" s="28">
        <f t="shared" si="155"/>
        <v>1700</v>
      </c>
      <c r="AE112" s="28">
        <f t="shared" si="155"/>
        <v>778</v>
      </c>
      <c r="AF112" s="28">
        <f t="shared" si="155"/>
        <v>1700</v>
      </c>
      <c r="AG112" s="28">
        <f>SUM(AG392+AG435)</f>
        <v>819</v>
      </c>
      <c r="AH112" s="28">
        <f>SUM(AH392+AH435)</f>
        <v>1600</v>
      </c>
      <c r="AI112" s="28">
        <f>SUM(AI392+AI435)</f>
        <v>1600</v>
      </c>
      <c r="AJ112" s="28">
        <f>SUM(AJ392+AJ435)</f>
        <v>1200</v>
      </c>
      <c r="AK112" s="204">
        <f t="shared" si="126"/>
        <v>-400</v>
      </c>
      <c r="AL112" s="205">
        <f t="shared" si="124"/>
        <v>-0.25</v>
      </c>
    </row>
    <row r="113" spans="2:38" ht="12" customHeight="1">
      <c r="B113" s="5" t="s">
        <v>109</v>
      </c>
      <c r="C113" s="28">
        <f aca="true" t="shared" si="156" ref="C113:Q113">SUM(+C309+C324+C345+C393+C436+C680+C699+C723)</f>
        <v>15369</v>
      </c>
      <c r="D113" s="28">
        <f t="shared" si="156"/>
        <v>19150</v>
      </c>
      <c r="E113" s="28">
        <f t="shared" si="156"/>
        <v>19440</v>
      </c>
      <c r="F113" s="28">
        <f t="shared" si="156"/>
        <v>20560</v>
      </c>
      <c r="G113" s="28">
        <f t="shared" si="156"/>
        <v>21773</v>
      </c>
      <c r="H113" s="28">
        <f t="shared" si="156"/>
        <v>20810</v>
      </c>
      <c r="I113" s="28">
        <f t="shared" si="156"/>
        <v>20068</v>
      </c>
      <c r="J113" s="28">
        <f t="shared" si="156"/>
        <v>21800</v>
      </c>
      <c r="K113" s="28">
        <f t="shared" si="156"/>
        <v>22242</v>
      </c>
      <c r="L113" s="28">
        <f t="shared" si="156"/>
        <v>23385</v>
      </c>
      <c r="M113" s="28">
        <f t="shared" si="156"/>
        <v>19676</v>
      </c>
      <c r="N113" s="28">
        <f t="shared" si="156"/>
        <v>23510</v>
      </c>
      <c r="O113" s="28">
        <f t="shared" si="156"/>
        <v>20513</v>
      </c>
      <c r="P113" s="28">
        <f t="shared" si="156"/>
        <v>24180</v>
      </c>
      <c r="Q113" s="28">
        <f t="shared" si="156"/>
        <v>24796</v>
      </c>
      <c r="R113" s="28">
        <v>37010</v>
      </c>
      <c r="S113" s="28">
        <v>37010</v>
      </c>
      <c r="T113" s="28">
        <f>SUM(+T309+T324+T345+T393+T436+T680+T699+T723)</f>
        <v>24420</v>
      </c>
      <c r="U113" s="28">
        <v>37010</v>
      </c>
      <c r="V113" s="28">
        <f aca="true" t="shared" si="157" ref="V113:AJ113">SUM(+V309+V324+V345+V393+V436+V680+V699+V723)</f>
        <v>20820</v>
      </c>
      <c r="W113" s="28">
        <f t="shared" si="157"/>
        <v>28833</v>
      </c>
      <c r="X113" s="28">
        <f t="shared" si="157"/>
        <v>21030</v>
      </c>
      <c r="Y113" s="28">
        <f t="shared" si="157"/>
        <v>20186</v>
      </c>
      <c r="Z113" s="28">
        <f t="shared" si="157"/>
        <v>21645</v>
      </c>
      <c r="AA113" s="28">
        <f t="shared" si="157"/>
        <v>18848</v>
      </c>
      <c r="AB113" s="28">
        <f t="shared" si="157"/>
        <v>21545</v>
      </c>
      <c r="AC113" s="28">
        <f t="shared" si="157"/>
        <v>21026</v>
      </c>
      <c r="AD113" s="28">
        <f t="shared" si="157"/>
        <v>21835</v>
      </c>
      <c r="AE113" s="28">
        <f t="shared" si="157"/>
        <v>19859</v>
      </c>
      <c r="AF113" s="28">
        <f t="shared" si="157"/>
        <v>21765</v>
      </c>
      <c r="AG113" s="28">
        <f t="shared" si="157"/>
        <v>20361</v>
      </c>
      <c r="AH113" s="28">
        <f t="shared" si="157"/>
        <v>23810</v>
      </c>
      <c r="AI113" s="28">
        <f t="shared" si="157"/>
        <v>23810</v>
      </c>
      <c r="AJ113" s="28">
        <f t="shared" si="157"/>
        <v>23810</v>
      </c>
      <c r="AK113" s="204">
        <f t="shared" si="126"/>
        <v>0</v>
      </c>
      <c r="AL113" s="205">
        <f t="shared" si="124"/>
        <v>0</v>
      </c>
    </row>
    <row r="114" spans="2:38" ht="12" customHeight="1">
      <c r="B114" s="5" t="s">
        <v>110</v>
      </c>
      <c r="C114" s="28">
        <f aca="true" t="shared" si="158" ref="C114:W114">SUM(C321+C342+C395+C502+C681+C700+C724)</f>
        <v>54220</v>
      </c>
      <c r="D114" s="28">
        <f t="shared" si="158"/>
        <v>56775</v>
      </c>
      <c r="E114" s="28">
        <f t="shared" si="158"/>
        <v>61675</v>
      </c>
      <c r="F114" s="28">
        <f t="shared" si="158"/>
        <v>55800</v>
      </c>
      <c r="G114" s="28">
        <f t="shared" si="158"/>
        <v>52153</v>
      </c>
      <c r="H114" s="28">
        <f t="shared" si="158"/>
        <v>59050</v>
      </c>
      <c r="I114" s="28">
        <f t="shared" si="158"/>
        <v>58780</v>
      </c>
      <c r="J114" s="28">
        <f t="shared" si="158"/>
        <v>60710</v>
      </c>
      <c r="K114" s="28">
        <f t="shared" si="158"/>
        <v>61350</v>
      </c>
      <c r="L114" s="28">
        <f t="shared" si="158"/>
        <v>62160</v>
      </c>
      <c r="M114" s="28">
        <f t="shared" si="158"/>
        <v>58229</v>
      </c>
      <c r="N114" s="28">
        <f t="shared" si="158"/>
        <v>68250</v>
      </c>
      <c r="O114" s="28">
        <f t="shared" si="158"/>
        <v>68229</v>
      </c>
      <c r="P114" s="28">
        <f t="shared" si="158"/>
        <v>69100</v>
      </c>
      <c r="Q114" s="28">
        <f t="shared" si="158"/>
        <v>76291</v>
      </c>
      <c r="R114" s="28">
        <f t="shared" si="158"/>
        <v>70850</v>
      </c>
      <c r="S114" s="28">
        <f t="shared" si="158"/>
        <v>57986</v>
      </c>
      <c r="T114" s="28">
        <f t="shared" si="158"/>
        <v>78500</v>
      </c>
      <c r="U114" s="28">
        <f t="shared" si="158"/>
        <v>80303</v>
      </c>
      <c r="V114" s="28">
        <f t="shared" si="158"/>
        <v>79500</v>
      </c>
      <c r="W114" s="28">
        <f t="shared" si="158"/>
        <v>72065</v>
      </c>
      <c r="X114" s="28">
        <f aca="true" t="shared" si="159" ref="X114:AJ114">SUM(X321+X342+X395+X502+X681+X682+X700+X724)</f>
        <v>86300</v>
      </c>
      <c r="Y114" s="28">
        <f t="shared" si="159"/>
        <v>77886</v>
      </c>
      <c r="Z114" s="28">
        <f t="shared" si="159"/>
        <v>91400</v>
      </c>
      <c r="AA114" s="28">
        <f t="shared" si="159"/>
        <v>87704</v>
      </c>
      <c r="AB114" s="28">
        <f t="shared" si="159"/>
        <v>93600</v>
      </c>
      <c r="AC114" s="28">
        <f t="shared" si="159"/>
        <v>91478</v>
      </c>
      <c r="AD114" s="28">
        <f t="shared" si="159"/>
        <v>98700</v>
      </c>
      <c r="AE114" s="28">
        <f t="shared" si="159"/>
        <v>102151</v>
      </c>
      <c r="AF114" s="28">
        <f t="shared" si="159"/>
        <v>101020</v>
      </c>
      <c r="AG114" s="28">
        <f t="shared" si="159"/>
        <v>123819</v>
      </c>
      <c r="AH114" s="28">
        <f t="shared" si="159"/>
        <v>108600</v>
      </c>
      <c r="AI114" s="28">
        <f t="shared" si="159"/>
        <v>108600</v>
      </c>
      <c r="AJ114" s="28">
        <f t="shared" si="159"/>
        <v>119900</v>
      </c>
      <c r="AK114" s="204">
        <f t="shared" si="126"/>
        <v>11300</v>
      </c>
      <c r="AL114" s="205">
        <f t="shared" si="124"/>
        <v>0.10405156537753223</v>
      </c>
    </row>
    <row r="115" spans="2:38" ht="12" customHeight="1">
      <c r="B115" s="5" t="s">
        <v>111</v>
      </c>
      <c r="C115" s="28">
        <f aca="true" t="shared" si="160" ref="C115:AJ115">SUM(C154+C155+C156+C176+C519+C757)</f>
        <v>17840</v>
      </c>
      <c r="D115" s="28">
        <f t="shared" si="160"/>
        <v>21625</v>
      </c>
      <c r="E115" s="28">
        <f t="shared" si="160"/>
        <v>25549</v>
      </c>
      <c r="F115" s="28">
        <f t="shared" si="160"/>
        <v>31925</v>
      </c>
      <c r="G115" s="28">
        <f t="shared" si="160"/>
        <v>36228</v>
      </c>
      <c r="H115" s="28">
        <f t="shared" si="160"/>
        <v>34175</v>
      </c>
      <c r="I115" s="28">
        <f t="shared" si="160"/>
        <v>42749</v>
      </c>
      <c r="J115" s="28">
        <f t="shared" si="160"/>
        <v>39865</v>
      </c>
      <c r="K115" s="28">
        <f t="shared" si="160"/>
        <v>41552</v>
      </c>
      <c r="L115" s="28">
        <f t="shared" si="160"/>
        <v>45525</v>
      </c>
      <c r="M115" s="28">
        <f t="shared" si="160"/>
        <v>44745</v>
      </c>
      <c r="N115" s="28">
        <f t="shared" si="160"/>
        <v>47601</v>
      </c>
      <c r="O115" s="28">
        <f t="shared" si="160"/>
        <v>38438</v>
      </c>
      <c r="P115" s="28">
        <f t="shared" si="160"/>
        <v>48725</v>
      </c>
      <c r="Q115" s="28">
        <f t="shared" si="160"/>
        <v>45430</v>
      </c>
      <c r="R115" s="28">
        <f t="shared" si="160"/>
        <v>49425</v>
      </c>
      <c r="S115" s="28">
        <f t="shared" si="160"/>
        <v>47358</v>
      </c>
      <c r="T115" s="28">
        <f t="shared" si="160"/>
        <v>50325</v>
      </c>
      <c r="U115" s="28">
        <f t="shared" si="160"/>
        <v>51471</v>
      </c>
      <c r="V115" s="28">
        <f t="shared" si="160"/>
        <v>51725</v>
      </c>
      <c r="W115" s="28">
        <f t="shared" si="160"/>
        <v>39493</v>
      </c>
      <c r="X115" s="28">
        <f t="shared" si="160"/>
        <v>64925</v>
      </c>
      <c r="Y115" s="28">
        <f t="shared" si="160"/>
        <v>56575</v>
      </c>
      <c r="Z115" s="28">
        <f t="shared" si="160"/>
        <v>65454</v>
      </c>
      <c r="AA115" s="28">
        <f t="shared" si="160"/>
        <v>56938.979999999996</v>
      </c>
      <c r="AB115" s="28">
        <f t="shared" si="160"/>
        <v>66825</v>
      </c>
      <c r="AC115" s="28">
        <f t="shared" si="160"/>
        <v>69087</v>
      </c>
      <c r="AD115" s="28">
        <f t="shared" si="160"/>
        <v>64675</v>
      </c>
      <c r="AE115" s="28">
        <f t="shared" si="160"/>
        <v>63122</v>
      </c>
      <c r="AF115" s="28">
        <f t="shared" si="160"/>
        <v>71445</v>
      </c>
      <c r="AG115" s="28">
        <f t="shared" si="160"/>
        <v>67739</v>
      </c>
      <c r="AH115" s="28">
        <f t="shared" si="160"/>
        <v>72675</v>
      </c>
      <c r="AI115" s="28">
        <f t="shared" si="160"/>
        <v>72675</v>
      </c>
      <c r="AJ115" s="28">
        <f t="shared" si="160"/>
        <v>73475</v>
      </c>
      <c r="AK115" s="204">
        <f t="shared" si="126"/>
        <v>800</v>
      </c>
      <c r="AL115" s="205">
        <f t="shared" si="124"/>
        <v>0.011007911936704506</v>
      </c>
    </row>
    <row r="116" spans="2:38" ht="12" customHeight="1">
      <c r="B116" s="5" t="s">
        <v>112</v>
      </c>
      <c r="C116" s="28">
        <f aca="true" t="shared" si="161" ref="C116:AF116">SUM(C520+C725+C758)</f>
        <v>6576</v>
      </c>
      <c r="D116" s="28">
        <f t="shared" si="161"/>
        <v>5000</v>
      </c>
      <c r="E116" s="28">
        <f t="shared" si="161"/>
        <v>6597</v>
      </c>
      <c r="F116" s="28">
        <f t="shared" si="161"/>
        <v>8600</v>
      </c>
      <c r="G116" s="28">
        <f t="shared" si="161"/>
        <v>10593</v>
      </c>
      <c r="H116" s="28">
        <f t="shared" si="161"/>
        <v>8600</v>
      </c>
      <c r="I116" s="28">
        <f t="shared" si="161"/>
        <v>12952</v>
      </c>
      <c r="J116" s="28">
        <f t="shared" si="161"/>
        <v>48460</v>
      </c>
      <c r="K116" s="28">
        <f t="shared" si="161"/>
        <v>66219</v>
      </c>
      <c r="L116" s="28">
        <f t="shared" si="161"/>
        <v>60010</v>
      </c>
      <c r="M116" s="28">
        <f t="shared" si="161"/>
        <v>59640</v>
      </c>
      <c r="N116" s="28">
        <f t="shared" si="161"/>
        <v>62100</v>
      </c>
      <c r="O116" s="28">
        <f t="shared" si="161"/>
        <v>70021</v>
      </c>
      <c r="P116" s="28">
        <f t="shared" si="161"/>
        <v>70110</v>
      </c>
      <c r="Q116" s="28">
        <f t="shared" si="161"/>
        <v>65117</v>
      </c>
      <c r="R116" s="28">
        <f t="shared" si="161"/>
        <v>74400</v>
      </c>
      <c r="S116" s="28">
        <f t="shared" si="161"/>
        <v>73158</v>
      </c>
      <c r="T116" s="28">
        <f t="shared" si="161"/>
        <v>70500</v>
      </c>
      <c r="U116" s="28">
        <f t="shared" si="161"/>
        <v>77654</v>
      </c>
      <c r="V116" s="28">
        <f t="shared" si="161"/>
        <v>72700</v>
      </c>
      <c r="W116" s="28">
        <f t="shared" si="161"/>
        <v>73226</v>
      </c>
      <c r="X116" s="28">
        <f t="shared" si="161"/>
        <v>85265</v>
      </c>
      <c r="Y116" s="28">
        <f t="shared" si="161"/>
        <v>63528</v>
      </c>
      <c r="Z116" s="28">
        <f t="shared" si="161"/>
        <v>142442</v>
      </c>
      <c r="AA116" s="28">
        <f t="shared" si="161"/>
        <v>132858</v>
      </c>
      <c r="AB116" s="28">
        <f t="shared" si="161"/>
        <v>127442</v>
      </c>
      <c r="AC116" s="28">
        <f t="shared" si="161"/>
        <v>134656</v>
      </c>
      <c r="AD116" s="28">
        <f t="shared" si="161"/>
        <v>132189</v>
      </c>
      <c r="AE116" s="28">
        <f t="shared" si="161"/>
        <v>142541</v>
      </c>
      <c r="AF116" s="28">
        <f t="shared" si="161"/>
        <v>134189</v>
      </c>
      <c r="AG116" s="28">
        <f>SUM(AG520+AG725+AG758+AG560+AG549)</f>
        <v>152876</v>
      </c>
      <c r="AH116" s="28">
        <f>SUM(AH520+AH725+AH758+AH560+AH549)</f>
        <v>270289</v>
      </c>
      <c r="AI116" s="28">
        <f>SUM(AI520+AI725+AI758+AI560+AI549)</f>
        <v>270289</v>
      </c>
      <c r="AJ116" s="28">
        <f>SUM(AJ520+AJ725+AJ758+AJ560+AJ549)</f>
        <v>225076</v>
      </c>
      <c r="AK116" s="28">
        <f>SUM(AK520+AK725+AK758+AK560+AK549)</f>
        <v>-45213</v>
      </c>
      <c r="AL116" s="205">
        <f t="shared" si="124"/>
        <v>-0.16727650773801375</v>
      </c>
    </row>
    <row r="117" spans="2:38" ht="12" customHeight="1">
      <c r="B117" s="5" t="s">
        <v>113</v>
      </c>
      <c r="C117" s="28" t="e">
        <f>SUM(C211+C212+C214+C307+C397+C374+C688+C522+C529+C449+C536+C542+#REF!+C577+C703+C729+C759+C296+C755)</f>
        <v>#REF!</v>
      </c>
      <c r="D117" s="28" t="e">
        <f>SUM(D211+D212+D214+D307+D397+D374+D688+D522+D529+D449+D536+D542+#REF!+D577+D703+D729+D759+D296+D755)</f>
        <v>#REF!</v>
      </c>
      <c r="E117" s="28" t="e">
        <f>SUM(E211+E212+E214+E307+E397+E374+E688+E522+E529+E449+E536+E542+#REF!+E577+E703+E729+E759+E296+E755)</f>
        <v>#REF!</v>
      </c>
      <c r="F117" s="28" t="e">
        <f>SUM(F211+F212+F214+F307+F397+F374+F688+F522+F529+F449+F536+F542+#REF!+F577+F703+F729+F759+F296+F755)</f>
        <v>#REF!</v>
      </c>
      <c r="G117" s="28" t="e">
        <f>SUM(G211+G212+G214+G307+G397+G374+G688+G522+G529+G449+G536+G542+#REF!+G577+G703+G729+G759+G296+G755)</f>
        <v>#REF!</v>
      </c>
      <c r="H117" s="28" t="e">
        <f>SUM(H211+H212+H214+H307+H397+H374+H688+H522+H529+H449+H536+H542+#REF!+H577+H703+H729+H759+H296+H755)</f>
        <v>#REF!</v>
      </c>
      <c r="I117" s="28" t="e">
        <f>SUM(I211+I212+I214+I307+I397+I374+I688+I522+I529+I449+I536+I542+#REF!+I577+I703+I729+I759+I296+I755)</f>
        <v>#REF!</v>
      </c>
      <c r="J117" s="28" t="e">
        <f>SUM(J211+J212+J214+J307+J397+J374+J688+J522+J529+J449+J536+J542+#REF!+J577+J703+J729+J759+J296+J755)</f>
        <v>#REF!</v>
      </c>
      <c r="K117" s="28" t="e">
        <f>SUM(K211+K212+K214+K307+K397+K374+K688+K522+K529+K449+K536+K542+#REF!+K577+K703+K729+K759+K296+K755)</f>
        <v>#REF!</v>
      </c>
      <c r="L117" s="28" t="e">
        <f>SUM(L211+L212+L214+L307+L397+L374+L688+L522+L529+L449+L536+L542+#REF!+L577+L703+L729+L759+L296+L755)</f>
        <v>#REF!</v>
      </c>
      <c r="M117" s="28" t="e">
        <f>SUM(M211+M212+M214+M307+M397+M374+M688+M522+M529+M449+M536+M542+#REF!+M577+M703+M729+M759+M296+M755)</f>
        <v>#REF!</v>
      </c>
      <c r="N117" s="28" t="e">
        <f>SUM(N211+N212+N214+N307+N397+N374+N688+N522+N529+N449+N536+N542+#REF!+N577+N703+N729+N759+N296+N755)</f>
        <v>#REF!</v>
      </c>
      <c r="O117" s="28" t="e">
        <f>SUM(O211+O212+O214+O307+O397+O374+O688+O522+O529+O449+O536+O542+#REF!+O577+O703+O729+O759+O296+O755)</f>
        <v>#REF!</v>
      </c>
      <c r="P117" s="28" t="e">
        <f>SUM(P211+P212+P214+P307+P397+P374+P688+P522+P529+P449+P536+P542+#REF!+P577+P703+P729+P759+P296+P755)</f>
        <v>#REF!</v>
      </c>
      <c r="Q117" s="28" t="e">
        <f>SUM(Q211+Q212+Q214+Q307+Q397+Q374+Q688+Q522+Q529+Q449+Q536+Q542+#REF!+Q577+Q703+Q729+Q759+Q296+Q755)</f>
        <v>#REF!</v>
      </c>
      <c r="R117" s="28" t="e">
        <f>SUM(R211+R212+R214+R307+R397+R374+R688+R522+R529+R449+R536+R542+#REF!+R577+R703+R729+R759+R296+R755)</f>
        <v>#REF!</v>
      </c>
      <c r="S117" s="28" t="e">
        <f>SUM(S211+S212+S214+S307+S397+S374+S688+S522+S529+S449+S536+S542+#REF!+S577+S703+S729+S759+S296+S755)</f>
        <v>#REF!</v>
      </c>
      <c r="T117" s="28" t="e">
        <f>SUM(T211+T212+T214+T307+T397+T374+T688+T522+T529+T449+T536+T542+#REF!+T577+T703+T729+T759+T296+T755)</f>
        <v>#REF!</v>
      </c>
      <c r="U117" s="28" t="e">
        <f>SUM(U211+U212+U214+U307+U397+U374+U688+U522+U529+U449+U536+U521+U542+#REF!+U577+U703+U729+U759+U296+U755)</f>
        <v>#REF!</v>
      </c>
      <c r="V117" s="28" t="e">
        <f>SUM(V211+V212+V214+V307+V397+V374+V688+V522+V529+V449+V536+V521+V542+#REF!+V577+V703+V729+V759+V296+V755)</f>
        <v>#REF!</v>
      </c>
      <c r="W117" s="28" t="e">
        <f>SUM(W211+W212+W214+W307+W397+W374+W688+W522+W529+W449+W536+W521+W542+#REF!+W577+W703+W729+W727+W728+W759+W296+W755)</f>
        <v>#REF!</v>
      </c>
      <c r="X117" s="28" t="e">
        <f>SUM(X211+X212+X214+X307+X397+X374+X688+X522+X529+X449+X536+X521+X542+#REF!+X577+X703+X729+X727+X728+X759+X296+X755)</f>
        <v>#REF!</v>
      </c>
      <c r="Y117" s="28" t="e">
        <f>SUM(Y211+Y212+Y214+Y307+Y397+Y374+Y688+Y522+Y529+Y449+Y536+Y521+Y542+#REF!+Y577+Y703+Y729+Y727+Y728+Y759+Y296+Y755)</f>
        <v>#REF!</v>
      </c>
      <c r="Z117" s="28" t="e">
        <f>SUM(Z211+Z212+Z214+Z307+Z397+Z374+Z688+Z522+Z529+Z449+Z536+Z521+Z542+#REF!+Z577+Z703+Z729+Z727+Z728+Z759+Z296+Z755)</f>
        <v>#REF!</v>
      </c>
      <c r="AA117" s="28" t="e">
        <f>SUM(AA211+AA212+AA214+AA307+AA397+AA374+AA688+AA522+AA529+AA449+AA536+AA521+AA542+#REF!+AA577+AA703+AA729+AA727+AA728+AA759+AA296+AA755)</f>
        <v>#REF!</v>
      </c>
      <c r="AB117" s="28" t="e">
        <f>SUM(AB211+AB212+AB214+AB307+AB397+AB374+AB688+AB522+AB529+AB449+AB536+AB521+AB542+#REF!+AB577+AB703+AB729+AB727++AB737+AB728+AB759+AB296+AB755)</f>
        <v>#REF!</v>
      </c>
      <c r="AC117" s="28" t="e">
        <f>SUM(AC211+AC212+AC214+AC307+AC397+AC374+AC688+AC522+AC529+AC449+AC536+AC521+AC542+#REF!+AC577+AC703+AC729+AC727++AC737+AC728+AC759+AC296+AC755)</f>
        <v>#REF!</v>
      </c>
      <c r="AD117" s="28" t="e">
        <f>SUM(AD211+AD212+AD214+AD307+AD397+AD374+AD688+AD522+AD529+AD449+AD536+AD521+AD542+#REF!+AD577+AD703+AD729+AD727++AD737+AD728+AD759+AD296+AD755)</f>
        <v>#REF!</v>
      </c>
      <c r="AE117" s="28" t="e">
        <f>SUM(AE211+AE212+AE214+AE307+AE397+AE374+AE688+AE522+AE529+AE449+AE536+AE521+AE542+#REF!+AE577+AE703+AE729+AE727++AE737+AE728+AE759+AE296+AE755)</f>
        <v>#REF!</v>
      </c>
      <c r="AF117" s="28" t="e">
        <f>SUM(AF211+AF212+AF214+AF307+AF397+AF374+AF688+AF522+AF529+AF449+AF536+AF521+AF542+#REF!+AF577+AF703+AF729+AF727++AF737+AF728+AF759+AF296+AF755)</f>
        <v>#REF!</v>
      </c>
      <c r="AG117" s="28">
        <f>SUM(AG211+AG212+AG214+AG307+AG397+AG374+AG688+AG522+AG529+AG449+AG536+AG521+AG542+AG535+AG541+AG550+AG561+AH570+AG593+AG603+AG623+AG577+AG703+AG729+AG727+AG653+AG638+AG623+AG737+AG728+AG759+AG296+AG755)</f>
        <v>747324</v>
      </c>
      <c r="AH117" s="28">
        <f>SUM(AH211+AH212+AH214+AH307+AH397+AH374+AH688+AH522+AH529+AH449+AH536+AH521+AH542+AH535+AH541+AH550+AH561+AI570+AH593+AH603+AH623+AH577+AH703+AH729+AH727+AH653+AH638+AH623+AH737+AH728+AH759+AH296+AH755)</f>
        <v>792101</v>
      </c>
      <c r="AI117" s="28">
        <f>SUM(AI211+AI212+AI214+AI307+AI397+AI374+AI688+AI522+AI529+AI449+AI536+AI521+AI542+AI535+AI541+AI550+AI561+AJ570+AI593+AI603+AI623+AI577+AI703+AI729+AI727+AI653+AI638+AI623+AI737+AI728+AI759+AI296+AI755)</f>
        <v>782025</v>
      </c>
      <c r="AJ117" s="28">
        <f>SUM(AJ211+AJ212+AJ214+AJ307+AJ397+AJ374+AJ688+AJ522+AJ529+AJ449+AJ536+AJ521+AJ542+AJ535+AJ541+AJ550+AJ561+AK570+AJ593+AJ603+AJ623+AJ577+AJ703+AJ729+AJ727+AJ653+AJ638+AJ623+AJ737+AJ728+AJ759+AJ296+AJ755)</f>
        <v>831204</v>
      </c>
      <c r="AK117" s="28">
        <f>SUM(AK211+AK212+AK214+AK307+AK397+AK374+AK688+AK522+AK529+AK449+AK536+AK521+AK542+AK535+AK541+AK550+AK561+AL570+AK593+AK603+AK623+AK577+AK703+AK729+AK727+AK653+AK638+AK623+AK737+AK728+AK759+AK296+AK755)</f>
        <v>63369.06000387372</v>
      </c>
      <c r="AL117" s="205">
        <f t="shared" si="124"/>
        <v>0.08000123722085153</v>
      </c>
    </row>
    <row r="118" spans="2:38" ht="12" customHeight="1">
      <c r="B118" s="5" t="s">
        <v>114</v>
      </c>
      <c r="C118" s="28">
        <f aca="true" t="shared" si="162" ref="C118:P118">SUM(C397+C398+C400+C401+C402+C411+C412+C413+C414+C415+C416+C417+C418)</f>
        <v>88670</v>
      </c>
      <c r="D118" s="28">
        <f t="shared" si="162"/>
        <v>112575</v>
      </c>
      <c r="E118" s="28">
        <f t="shared" si="162"/>
        <v>101641</v>
      </c>
      <c r="F118" s="28">
        <f t="shared" si="162"/>
        <v>115575</v>
      </c>
      <c r="G118" s="28">
        <f t="shared" si="162"/>
        <v>113668</v>
      </c>
      <c r="H118" s="28">
        <f t="shared" si="162"/>
        <v>118150</v>
      </c>
      <c r="I118" s="28">
        <f t="shared" si="162"/>
        <v>116518</v>
      </c>
      <c r="J118" s="28">
        <f t="shared" si="162"/>
        <v>119150</v>
      </c>
      <c r="K118" s="28">
        <f t="shared" si="162"/>
        <v>100182</v>
      </c>
      <c r="L118" s="28">
        <f t="shared" si="162"/>
        <v>128425</v>
      </c>
      <c r="M118" s="28">
        <f t="shared" si="162"/>
        <v>168650</v>
      </c>
      <c r="N118" s="28">
        <f t="shared" si="162"/>
        <v>157625</v>
      </c>
      <c r="O118" s="28">
        <f t="shared" si="162"/>
        <v>142421</v>
      </c>
      <c r="P118" s="28">
        <f t="shared" si="162"/>
        <v>169450</v>
      </c>
      <c r="Q118" s="28">
        <f>SUM(Q397+Q398+Q400+Q401+Q402+Q411+Q412+Q413+Q414+Q415+Q416+Q417+Q418)</f>
        <v>137908</v>
      </c>
      <c r="R118" s="28">
        <v>171450</v>
      </c>
      <c r="S118" s="28">
        <f aca="true" t="shared" si="163" ref="S118:Z118">SUM(S397+S398+S400+S401+S402+S411+S412+S413+S414+S415+S416+S417+S418)</f>
        <v>195724</v>
      </c>
      <c r="T118" s="28">
        <f t="shared" si="163"/>
        <v>194475</v>
      </c>
      <c r="U118" s="28">
        <f t="shared" si="163"/>
        <v>180720</v>
      </c>
      <c r="V118" s="28">
        <f t="shared" si="163"/>
        <v>195175</v>
      </c>
      <c r="W118" s="28">
        <f t="shared" si="163"/>
        <v>154936</v>
      </c>
      <c r="X118" s="28">
        <f t="shared" si="163"/>
        <v>204375</v>
      </c>
      <c r="Y118" s="28">
        <f t="shared" si="163"/>
        <v>131613</v>
      </c>
      <c r="Z118" s="28">
        <f t="shared" si="163"/>
        <v>195450</v>
      </c>
      <c r="AA118" s="28">
        <f aca="true" t="shared" si="164" ref="AA118:AF118">SUM(AA397+AA398+AA400+AA401+AA402+AA411+AA412+AA413+AA414+AA415+AA416+AA417+AA418)</f>
        <v>131177</v>
      </c>
      <c r="AB118" s="28">
        <f t="shared" si="164"/>
        <v>174000</v>
      </c>
      <c r="AC118" s="28">
        <f t="shared" si="164"/>
        <v>141988</v>
      </c>
      <c r="AD118" s="28">
        <f t="shared" si="164"/>
        <v>183550</v>
      </c>
      <c r="AE118" s="28">
        <f t="shared" si="164"/>
        <v>170180</v>
      </c>
      <c r="AF118" s="28">
        <f t="shared" si="164"/>
        <v>196900</v>
      </c>
      <c r="AG118" s="28">
        <f>SUM(AG397+AG398+AG400+AG401+AG402+AG411+AG412+AG413+AG414+AG415+AG416+AG417+AG418)</f>
        <v>183169</v>
      </c>
      <c r="AH118" s="28">
        <f>SUM(AH397+AH398+AH400+AH401+AH402+AH411+AH412+AH413+AH414+AH415+AH416+AH417+AH418)</f>
        <v>214300</v>
      </c>
      <c r="AI118" s="28">
        <f>SUM(AI397+AI398+AI400+AI401+AI402+AI411+AI412+AI413+AI414+AI415+AI416+AI417+AI418)</f>
        <v>214300</v>
      </c>
      <c r="AJ118" s="28">
        <f>SUM(AJ397+AJ398+AJ400+AJ401+AJ402+AJ411+AJ412+AJ413+AJ414+AJ415+AJ416+AJ417+AJ418)</f>
        <v>216350</v>
      </c>
      <c r="AK118" s="204">
        <f t="shared" si="126"/>
        <v>2050</v>
      </c>
      <c r="AL118" s="205">
        <f t="shared" si="124"/>
        <v>0.009566028931404572</v>
      </c>
    </row>
    <row r="119" spans="2:38" ht="12" customHeight="1">
      <c r="B119" s="5" t="s">
        <v>116</v>
      </c>
      <c r="C119" s="28">
        <f aca="true" t="shared" si="165" ref="C119:AJ119">SUM(C404+C439+C729)</f>
        <v>1458</v>
      </c>
      <c r="D119" s="28">
        <f t="shared" si="165"/>
        <v>1120</v>
      </c>
      <c r="E119" s="28">
        <f t="shared" si="165"/>
        <v>1121</v>
      </c>
      <c r="F119" s="28">
        <f t="shared" si="165"/>
        <v>1120</v>
      </c>
      <c r="G119" s="28">
        <f t="shared" si="165"/>
        <v>2573</v>
      </c>
      <c r="H119" s="28">
        <f t="shared" si="165"/>
        <v>2420</v>
      </c>
      <c r="I119" s="28">
        <f t="shared" si="165"/>
        <v>1515</v>
      </c>
      <c r="J119" s="28">
        <f t="shared" si="165"/>
        <v>2420</v>
      </c>
      <c r="K119" s="28">
        <f t="shared" si="165"/>
        <v>2201</v>
      </c>
      <c r="L119" s="28">
        <f t="shared" si="165"/>
        <v>3500</v>
      </c>
      <c r="M119" s="28">
        <f t="shared" si="165"/>
        <v>2602</v>
      </c>
      <c r="N119" s="28">
        <f t="shared" si="165"/>
        <v>3500</v>
      </c>
      <c r="O119" s="28">
        <f t="shared" si="165"/>
        <v>2648</v>
      </c>
      <c r="P119" s="28">
        <f t="shared" si="165"/>
        <v>3500</v>
      </c>
      <c r="Q119" s="28">
        <f t="shared" si="165"/>
        <v>2119</v>
      </c>
      <c r="R119" s="28">
        <f t="shared" si="165"/>
        <v>3515</v>
      </c>
      <c r="S119" s="28">
        <f t="shared" si="165"/>
        <v>3000</v>
      </c>
      <c r="T119" s="28">
        <f t="shared" si="165"/>
        <v>3700</v>
      </c>
      <c r="U119" s="28">
        <f t="shared" si="165"/>
        <v>2979</v>
      </c>
      <c r="V119" s="28">
        <f t="shared" si="165"/>
        <v>3900</v>
      </c>
      <c r="W119" s="28">
        <f t="shared" si="165"/>
        <v>3412</v>
      </c>
      <c r="X119" s="28">
        <f t="shared" si="165"/>
        <v>3900</v>
      </c>
      <c r="Y119" s="28">
        <f t="shared" si="165"/>
        <v>3361</v>
      </c>
      <c r="Z119" s="28">
        <f t="shared" si="165"/>
        <v>3900</v>
      </c>
      <c r="AA119" s="28">
        <f t="shared" si="165"/>
        <v>3206</v>
      </c>
      <c r="AB119" s="28">
        <f t="shared" si="165"/>
        <v>3400</v>
      </c>
      <c r="AC119" s="28">
        <f t="shared" si="165"/>
        <v>2352</v>
      </c>
      <c r="AD119" s="28">
        <f t="shared" si="165"/>
        <v>3400</v>
      </c>
      <c r="AE119" s="28">
        <f t="shared" si="165"/>
        <v>2170</v>
      </c>
      <c r="AF119" s="28">
        <f t="shared" si="165"/>
        <v>3400</v>
      </c>
      <c r="AG119" s="28">
        <f t="shared" si="165"/>
        <v>1738</v>
      </c>
      <c r="AH119" s="28">
        <f t="shared" si="165"/>
        <v>3400</v>
      </c>
      <c r="AI119" s="28">
        <f t="shared" si="165"/>
        <v>3400</v>
      </c>
      <c r="AJ119" s="28">
        <f t="shared" si="165"/>
        <v>3400</v>
      </c>
      <c r="AK119" s="204">
        <f t="shared" si="126"/>
        <v>0</v>
      </c>
      <c r="AL119" s="205">
        <f t="shared" si="124"/>
        <v>0</v>
      </c>
    </row>
    <row r="120" spans="2:38" ht="12" customHeight="1">
      <c r="B120" s="5" t="s">
        <v>117</v>
      </c>
      <c r="C120" s="28">
        <f aca="true" t="shared" si="166" ref="C120:X120">SUM(C322+C343+C405)</f>
        <v>2292</v>
      </c>
      <c r="D120" s="28">
        <f t="shared" si="166"/>
        <v>3200</v>
      </c>
      <c r="E120" s="28">
        <f t="shared" si="166"/>
        <v>1862</v>
      </c>
      <c r="F120" s="28">
        <f t="shared" si="166"/>
        <v>5200</v>
      </c>
      <c r="G120" s="28">
        <f t="shared" si="166"/>
        <v>1000</v>
      </c>
      <c r="H120" s="28">
        <f t="shared" si="166"/>
        <v>4200</v>
      </c>
      <c r="I120" s="28">
        <f t="shared" si="166"/>
        <v>1144</v>
      </c>
      <c r="J120" s="28">
        <f t="shared" si="166"/>
        <v>4200</v>
      </c>
      <c r="K120" s="28">
        <f t="shared" si="166"/>
        <v>2493</v>
      </c>
      <c r="L120" s="28">
        <f t="shared" si="166"/>
        <v>4200</v>
      </c>
      <c r="M120" s="28">
        <f t="shared" si="166"/>
        <v>1985</v>
      </c>
      <c r="N120" s="28">
        <f t="shared" si="166"/>
        <v>4200</v>
      </c>
      <c r="O120" s="28">
        <f t="shared" si="166"/>
        <v>3722</v>
      </c>
      <c r="P120" s="28">
        <f t="shared" si="166"/>
        <v>3700</v>
      </c>
      <c r="Q120" s="28">
        <f t="shared" si="166"/>
        <v>1843</v>
      </c>
      <c r="R120" s="28">
        <f t="shared" si="166"/>
        <v>3450</v>
      </c>
      <c r="S120" s="28">
        <f t="shared" si="166"/>
        <v>1312</v>
      </c>
      <c r="T120" s="28">
        <f t="shared" si="166"/>
        <v>4200</v>
      </c>
      <c r="U120" s="28">
        <f t="shared" si="166"/>
        <v>1459</v>
      </c>
      <c r="V120" s="28">
        <f t="shared" si="166"/>
        <v>4600</v>
      </c>
      <c r="W120" s="28">
        <f>SUM(W322+W343+W405)</f>
        <v>1459</v>
      </c>
      <c r="X120" s="28">
        <f t="shared" si="166"/>
        <v>4100</v>
      </c>
      <c r="Y120" s="28">
        <f aca="true" t="shared" si="167" ref="Y120:AD120">SUM(Y322+Y343+Y405)</f>
        <v>1251</v>
      </c>
      <c r="Z120" s="28">
        <f t="shared" si="167"/>
        <v>3500</v>
      </c>
      <c r="AA120" s="28">
        <f t="shared" si="167"/>
        <v>2117</v>
      </c>
      <c r="AB120" s="28">
        <f t="shared" si="167"/>
        <v>3900</v>
      </c>
      <c r="AC120" s="28">
        <f t="shared" si="167"/>
        <v>1051</v>
      </c>
      <c r="AD120" s="28">
        <f t="shared" si="167"/>
        <v>3900</v>
      </c>
      <c r="AE120" s="28">
        <f aca="true" t="shared" si="168" ref="AE120:AJ120">SUM(AE322+AE343+AE405)</f>
        <v>2184</v>
      </c>
      <c r="AF120" s="28">
        <f t="shared" si="168"/>
        <v>3900</v>
      </c>
      <c r="AG120" s="28">
        <f t="shared" si="168"/>
        <v>3377</v>
      </c>
      <c r="AH120" s="28">
        <f t="shared" si="168"/>
        <v>3700</v>
      </c>
      <c r="AI120" s="28">
        <f t="shared" si="168"/>
        <v>3700</v>
      </c>
      <c r="AJ120" s="28">
        <f t="shared" si="168"/>
        <v>3800</v>
      </c>
      <c r="AK120" s="204">
        <f t="shared" si="126"/>
        <v>100</v>
      </c>
      <c r="AL120" s="205">
        <f t="shared" si="124"/>
        <v>0.02702702702702703</v>
      </c>
    </row>
    <row r="121" spans="2:38" ht="12" customHeight="1">
      <c r="B121" s="5" t="s">
        <v>53</v>
      </c>
      <c r="C121" s="28">
        <f aca="true" t="shared" si="169" ref="C121:X121">SUM(C222)</f>
        <v>21763</v>
      </c>
      <c r="D121" s="28">
        <f t="shared" si="169"/>
        <v>34900</v>
      </c>
      <c r="E121" s="28">
        <f t="shared" si="169"/>
        <v>41240</v>
      </c>
      <c r="F121" s="28">
        <f t="shared" si="169"/>
        <v>44000</v>
      </c>
      <c r="G121" s="28">
        <f t="shared" si="169"/>
        <v>41694</v>
      </c>
      <c r="H121" s="28">
        <f t="shared" si="169"/>
        <v>54000</v>
      </c>
      <c r="I121" s="28">
        <f t="shared" si="169"/>
        <v>57781</v>
      </c>
      <c r="J121" s="28">
        <f t="shared" si="169"/>
        <v>52500</v>
      </c>
      <c r="K121" s="28">
        <f t="shared" si="169"/>
        <v>63719</v>
      </c>
      <c r="L121" s="28">
        <f t="shared" si="169"/>
        <v>69500</v>
      </c>
      <c r="M121" s="28">
        <f t="shared" si="169"/>
        <v>75135</v>
      </c>
      <c r="N121" s="28">
        <f t="shared" si="169"/>
        <v>71500</v>
      </c>
      <c r="O121" s="28">
        <f t="shared" si="169"/>
        <v>72466</v>
      </c>
      <c r="P121" s="28">
        <f t="shared" si="169"/>
        <v>74284</v>
      </c>
      <c r="Q121" s="28">
        <f t="shared" si="169"/>
        <v>78507</v>
      </c>
      <c r="R121" s="28">
        <f t="shared" si="169"/>
        <v>84500</v>
      </c>
      <c r="S121" s="28">
        <f t="shared" si="169"/>
        <v>78564</v>
      </c>
      <c r="T121" s="28">
        <f t="shared" si="169"/>
        <v>87000</v>
      </c>
      <c r="U121" s="28">
        <f t="shared" si="169"/>
        <v>80710</v>
      </c>
      <c r="V121" s="28">
        <f t="shared" si="169"/>
        <v>92500</v>
      </c>
      <c r="W121" s="28">
        <f>SUM(W222)</f>
        <v>91090</v>
      </c>
      <c r="X121" s="28">
        <f t="shared" si="169"/>
        <v>91000</v>
      </c>
      <c r="Y121" s="28">
        <f aca="true" t="shared" si="170" ref="Y121:AD121">SUM(Y222)</f>
        <v>89601</v>
      </c>
      <c r="Z121" s="28">
        <f t="shared" si="170"/>
        <v>98500</v>
      </c>
      <c r="AA121" s="28">
        <f t="shared" si="170"/>
        <v>94801</v>
      </c>
      <c r="AB121" s="28">
        <f t="shared" si="170"/>
        <v>97900</v>
      </c>
      <c r="AC121" s="28">
        <f t="shared" si="170"/>
        <v>87805</v>
      </c>
      <c r="AD121" s="28">
        <f t="shared" si="170"/>
        <v>97500</v>
      </c>
      <c r="AE121" s="28">
        <f aca="true" t="shared" si="171" ref="AE121:AJ121">SUM(AE222)</f>
        <v>87962</v>
      </c>
      <c r="AF121" s="28">
        <f t="shared" si="171"/>
        <v>95000</v>
      </c>
      <c r="AG121" s="28">
        <f t="shared" si="171"/>
        <v>90972</v>
      </c>
      <c r="AH121" s="28">
        <f t="shared" si="171"/>
        <v>103000</v>
      </c>
      <c r="AI121" s="28">
        <f t="shared" si="171"/>
        <v>103000</v>
      </c>
      <c r="AJ121" s="28">
        <f t="shared" si="171"/>
        <v>105000</v>
      </c>
      <c r="AK121" s="204">
        <f t="shared" si="126"/>
        <v>2000</v>
      </c>
      <c r="AL121" s="205">
        <f t="shared" si="124"/>
        <v>0.019417475728155338</v>
      </c>
    </row>
    <row r="122" spans="2:38" ht="12" customHeight="1">
      <c r="B122" s="5" t="s">
        <v>55</v>
      </c>
      <c r="C122" s="28">
        <f aca="true" t="shared" si="172" ref="C122:X122">SUM(C270)</f>
        <v>490266</v>
      </c>
      <c r="D122" s="28">
        <f t="shared" si="172"/>
        <v>877689</v>
      </c>
      <c r="E122" s="28">
        <f t="shared" si="172"/>
        <v>1039059</v>
      </c>
      <c r="F122" s="28">
        <f t="shared" si="172"/>
        <v>963807</v>
      </c>
      <c r="G122" s="28">
        <f t="shared" si="172"/>
        <v>963807</v>
      </c>
      <c r="H122" s="28">
        <f t="shared" si="172"/>
        <v>983650</v>
      </c>
      <c r="I122" s="28">
        <f t="shared" si="172"/>
        <v>1135213</v>
      </c>
      <c r="J122" s="28">
        <f t="shared" si="172"/>
        <v>1040308</v>
      </c>
      <c r="K122" s="28">
        <f t="shared" si="172"/>
        <v>1012908</v>
      </c>
      <c r="L122" s="28">
        <f t="shared" si="172"/>
        <v>1050483</v>
      </c>
      <c r="M122" s="28">
        <f t="shared" si="172"/>
        <v>1050483</v>
      </c>
      <c r="N122" s="28">
        <f t="shared" si="172"/>
        <v>1016137</v>
      </c>
      <c r="O122" s="28">
        <f t="shared" si="172"/>
        <v>1016137</v>
      </c>
      <c r="P122" s="28">
        <f t="shared" si="172"/>
        <v>1069510</v>
      </c>
      <c r="Q122" s="28">
        <f t="shared" si="172"/>
        <v>1069754</v>
      </c>
      <c r="R122" s="28">
        <f t="shared" si="172"/>
        <v>1069510</v>
      </c>
      <c r="S122" s="28">
        <f t="shared" si="172"/>
        <v>1069510</v>
      </c>
      <c r="T122" s="28">
        <f t="shared" si="172"/>
        <v>1198897</v>
      </c>
      <c r="U122" s="28">
        <f t="shared" si="172"/>
        <v>1234893</v>
      </c>
      <c r="V122" s="28">
        <f t="shared" si="172"/>
        <v>1164116</v>
      </c>
      <c r="W122" s="28">
        <f>SUM(W270)</f>
        <v>1076951</v>
      </c>
      <c r="X122" s="28">
        <f t="shared" si="172"/>
        <v>1012784</v>
      </c>
      <c r="Y122" s="28">
        <f aca="true" t="shared" si="173" ref="Y122:AD122">SUM(Y270)</f>
        <v>1012784</v>
      </c>
      <c r="Z122" s="28">
        <f t="shared" si="173"/>
        <v>975715</v>
      </c>
      <c r="AA122" s="28">
        <f t="shared" si="173"/>
        <v>975715</v>
      </c>
      <c r="AB122" s="28">
        <f t="shared" si="173"/>
        <v>934344</v>
      </c>
      <c r="AC122" s="28">
        <f t="shared" si="173"/>
        <v>934344</v>
      </c>
      <c r="AD122" s="28">
        <f t="shared" si="173"/>
        <v>906703</v>
      </c>
      <c r="AE122" s="28">
        <f aca="true" t="shared" si="174" ref="AE122:AJ122">SUM(AE270)</f>
        <v>905703</v>
      </c>
      <c r="AF122" s="28">
        <f t="shared" si="174"/>
        <v>888319</v>
      </c>
      <c r="AG122" s="28">
        <f t="shared" si="174"/>
        <v>981247</v>
      </c>
      <c r="AH122" s="28">
        <f t="shared" si="174"/>
        <v>1278080</v>
      </c>
      <c r="AI122" s="28">
        <f t="shared" si="174"/>
        <v>1278080</v>
      </c>
      <c r="AJ122" s="28">
        <f t="shared" si="174"/>
        <v>1372908</v>
      </c>
      <c r="AK122" s="204">
        <f t="shared" si="126"/>
        <v>94828</v>
      </c>
      <c r="AL122" s="205">
        <f t="shared" si="124"/>
        <v>0.07419566850275414</v>
      </c>
    </row>
    <row r="123" spans="2:38" ht="12" customHeight="1">
      <c r="B123" s="5" t="s">
        <v>71</v>
      </c>
      <c r="C123" s="28">
        <f aca="true" t="shared" si="175" ref="C123:X123">SUM(C463)</f>
        <v>22850</v>
      </c>
      <c r="D123" s="28">
        <f t="shared" si="175"/>
        <v>28733</v>
      </c>
      <c r="E123" s="28">
        <f t="shared" si="175"/>
        <v>28233</v>
      </c>
      <c r="F123" s="28">
        <f t="shared" si="175"/>
        <v>28733</v>
      </c>
      <c r="G123" s="28">
        <f t="shared" si="175"/>
        <v>24031</v>
      </c>
      <c r="H123" s="28">
        <f t="shared" si="175"/>
        <v>28733</v>
      </c>
      <c r="I123" s="28">
        <f t="shared" si="175"/>
        <v>28830</v>
      </c>
      <c r="J123" s="28">
        <f t="shared" si="175"/>
        <v>28733</v>
      </c>
      <c r="K123" s="28">
        <f t="shared" si="175"/>
        <v>34309</v>
      </c>
      <c r="L123" s="28">
        <f t="shared" si="175"/>
        <v>30733</v>
      </c>
      <c r="M123" s="28">
        <f t="shared" si="175"/>
        <v>24251</v>
      </c>
      <c r="N123" s="28">
        <f t="shared" si="175"/>
        <v>30733</v>
      </c>
      <c r="O123" s="28">
        <f t="shared" si="175"/>
        <v>25833</v>
      </c>
      <c r="P123" s="28">
        <f t="shared" si="175"/>
        <v>26733</v>
      </c>
      <c r="Q123" s="28">
        <f t="shared" si="175"/>
        <v>37047</v>
      </c>
      <c r="R123" s="28">
        <f t="shared" si="175"/>
        <v>28354.99</v>
      </c>
      <c r="S123" s="28">
        <f t="shared" si="175"/>
        <v>25625.09</v>
      </c>
      <c r="T123" s="28">
        <f t="shared" si="175"/>
        <v>26483.6727</v>
      </c>
      <c r="U123" s="28">
        <f t="shared" si="175"/>
        <v>38715.3477</v>
      </c>
      <c r="V123" s="28">
        <f t="shared" si="175"/>
        <v>32483.6727</v>
      </c>
      <c r="W123" s="28">
        <f>SUM(W463)</f>
        <v>47836.3477</v>
      </c>
      <c r="X123" s="28">
        <f t="shared" si="175"/>
        <v>45483.672699999996</v>
      </c>
      <c r="Y123" s="28">
        <f aca="true" t="shared" si="176" ref="Y123:AD123">SUM(Y463)</f>
        <v>52476.3477</v>
      </c>
      <c r="Z123" s="28">
        <f t="shared" si="176"/>
        <v>49600</v>
      </c>
      <c r="AA123" s="28">
        <f t="shared" si="176"/>
        <v>46245</v>
      </c>
      <c r="AB123" s="28">
        <f t="shared" si="176"/>
        <v>50400</v>
      </c>
      <c r="AC123" s="28">
        <f t="shared" si="176"/>
        <v>58466</v>
      </c>
      <c r="AD123" s="28">
        <f t="shared" si="176"/>
        <v>50400</v>
      </c>
      <c r="AE123" s="28">
        <f aca="true" t="shared" si="177" ref="AE123:AJ123">SUM(AE463)</f>
        <v>61538</v>
      </c>
      <c r="AF123" s="28">
        <f t="shared" si="177"/>
        <v>51448</v>
      </c>
      <c r="AG123" s="28">
        <f t="shared" si="177"/>
        <v>59085</v>
      </c>
      <c r="AH123" s="28">
        <f t="shared" si="177"/>
        <v>52607</v>
      </c>
      <c r="AI123" s="28">
        <f t="shared" si="177"/>
        <v>52607</v>
      </c>
      <c r="AJ123" s="28">
        <f t="shared" si="177"/>
        <v>53659.14</v>
      </c>
      <c r="AK123" s="204">
        <f t="shared" si="126"/>
        <v>1052.1399999999994</v>
      </c>
      <c r="AL123" s="205">
        <f t="shared" si="124"/>
        <v>0.01999999999999999</v>
      </c>
    </row>
    <row r="124" spans="2:38" ht="12" customHeight="1">
      <c r="B124" s="5" t="s">
        <v>118</v>
      </c>
      <c r="C124" s="28">
        <f aca="true" t="shared" si="178" ref="C124:AF124">SUM(C158+C200+C288+C406+C478+C760)</f>
        <v>17375</v>
      </c>
      <c r="D124" s="28">
        <f t="shared" si="178"/>
        <v>16372</v>
      </c>
      <c r="E124" s="28">
        <f t="shared" si="178"/>
        <v>18835</v>
      </c>
      <c r="F124" s="28">
        <f t="shared" si="178"/>
        <v>16712</v>
      </c>
      <c r="G124" s="28">
        <f t="shared" si="178"/>
        <v>16375</v>
      </c>
      <c r="H124" s="28">
        <f t="shared" si="178"/>
        <v>16772</v>
      </c>
      <c r="I124" s="28">
        <f t="shared" si="178"/>
        <v>16184</v>
      </c>
      <c r="J124" s="28">
        <f t="shared" si="178"/>
        <v>16900</v>
      </c>
      <c r="K124" s="28">
        <f t="shared" si="178"/>
        <v>15612</v>
      </c>
      <c r="L124" s="28">
        <f t="shared" si="178"/>
        <v>17880</v>
      </c>
      <c r="M124" s="28">
        <f t="shared" si="178"/>
        <v>15372</v>
      </c>
      <c r="N124" s="28">
        <f t="shared" si="178"/>
        <v>17000</v>
      </c>
      <c r="O124" s="28">
        <f t="shared" si="178"/>
        <v>14675</v>
      </c>
      <c r="P124" s="28">
        <f t="shared" si="178"/>
        <v>17400</v>
      </c>
      <c r="Q124" s="28">
        <f t="shared" si="178"/>
        <v>17508</v>
      </c>
      <c r="R124" s="28">
        <f t="shared" si="178"/>
        <v>17900</v>
      </c>
      <c r="S124" s="28">
        <f t="shared" si="178"/>
        <v>15412</v>
      </c>
      <c r="T124" s="28">
        <f t="shared" si="178"/>
        <v>17650</v>
      </c>
      <c r="U124" s="28">
        <f t="shared" si="178"/>
        <v>14635</v>
      </c>
      <c r="V124" s="28">
        <f t="shared" si="178"/>
        <v>17150</v>
      </c>
      <c r="W124" s="28">
        <f t="shared" si="178"/>
        <v>12675</v>
      </c>
      <c r="X124" s="28">
        <f t="shared" si="178"/>
        <v>24550</v>
      </c>
      <c r="Y124" s="28">
        <f t="shared" si="178"/>
        <v>14306</v>
      </c>
      <c r="Z124" s="28">
        <f t="shared" si="178"/>
        <v>24050</v>
      </c>
      <c r="AA124" s="28">
        <f t="shared" si="178"/>
        <v>16638.13</v>
      </c>
      <c r="AB124" s="28">
        <f t="shared" si="178"/>
        <v>23600</v>
      </c>
      <c r="AC124" s="28">
        <f t="shared" si="178"/>
        <v>15730</v>
      </c>
      <c r="AD124" s="28">
        <f t="shared" si="178"/>
        <v>18050</v>
      </c>
      <c r="AE124" s="28">
        <f t="shared" si="178"/>
        <v>16833</v>
      </c>
      <c r="AF124" s="28">
        <f t="shared" si="178"/>
        <v>18200</v>
      </c>
      <c r="AG124" s="28">
        <f>SUM(AG158+AG200+AG288+AG406+AG594+AG640+AG655+AG668+AG478+AG760)</f>
        <v>62129</v>
      </c>
      <c r="AH124" s="28">
        <f>SUM(AH158+AH200+AH288+AH406+AH594+AH640+AH655+AH668+AH478+AH760)</f>
        <v>65150</v>
      </c>
      <c r="AI124" s="28">
        <f>SUM(AI158+AI200+AI288+AI406+AI594+AI640+AI655+AI668+AI478+AI760)</f>
        <v>67150</v>
      </c>
      <c r="AJ124" s="28">
        <f>SUM(AJ158+AJ200+AJ288+AJ406+AJ594+AJ640+AJ655+AJ668+AJ478+AJ760)</f>
        <v>70650</v>
      </c>
      <c r="AK124" s="28">
        <f>SUM(AK158+AK200+AK288+AK406+AK594+AK640+AK655+AK668+AK478+AK760)</f>
        <v>5500</v>
      </c>
      <c r="AL124" s="205">
        <f t="shared" si="124"/>
        <v>0.0844205679201842</v>
      </c>
    </row>
    <row r="125" spans="2:38" ht="12" customHeight="1">
      <c r="B125" s="5" t="s">
        <v>119</v>
      </c>
      <c r="C125" s="28">
        <f aca="true" t="shared" si="179" ref="C125:AJ125">SUM(C289+C323+C344+C407+C419+C440+C442+C683+C686+C704+C709+C730+C736)</f>
        <v>30879</v>
      </c>
      <c r="D125" s="28">
        <f t="shared" si="179"/>
        <v>41750</v>
      </c>
      <c r="E125" s="28">
        <f t="shared" si="179"/>
        <v>42126</v>
      </c>
      <c r="F125" s="28">
        <f t="shared" si="179"/>
        <v>41800</v>
      </c>
      <c r="G125" s="28">
        <f t="shared" si="179"/>
        <v>34541</v>
      </c>
      <c r="H125" s="28">
        <f t="shared" si="179"/>
        <v>41640</v>
      </c>
      <c r="I125" s="28">
        <f t="shared" si="179"/>
        <v>39475</v>
      </c>
      <c r="J125" s="28">
        <f t="shared" si="179"/>
        <v>41940</v>
      </c>
      <c r="K125" s="28">
        <f t="shared" si="179"/>
        <v>45247</v>
      </c>
      <c r="L125" s="28">
        <f t="shared" si="179"/>
        <v>44730</v>
      </c>
      <c r="M125" s="28">
        <f t="shared" si="179"/>
        <v>65929</v>
      </c>
      <c r="N125" s="28">
        <f t="shared" si="179"/>
        <v>68952</v>
      </c>
      <c r="O125" s="28">
        <f t="shared" si="179"/>
        <v>40648</v>
      </c>
      <c r="P125" s="28">
        <f t="shared" si="179"/>
        <v>90310</v>
      </c>
      <c r="Q125" s="28">
        <f t="shared" si="179"/>
        <v>94523</v>
      </c>
      <c r="R125" s="28">
        <f t="shared" si="179"/>
        <v>86970</v>
      </c>
      <c r="S125" s="28">
        <f t="shared" si="179"/>
        <v>121207</v>
      </c>
      <c r="T125" s="28">
        <f t="shared" si="179"/>
        <v>120080</v>
      </c>
      <c r="U125" s="28">
        <f t="shared" si="179"/>
        <v>88206</v>
      </c>
      <c r="V125" s="28">
        <f t="shared" si="179"/>
        <v>81481</v>
      </c>
      <c r="W125" s="28">
        <f t="shared" si="179"/>
        <v>77423</v>
      </c>
      <c r="X125" s="28">
        <f t="shared" si="179"/>
        <v>89150</v>
      </c>
      <c r="Y125" s="28">
        <f t="shared" si="179"/>
        <v>102078</v>
      </c>
      <c r="Z125" s="28">
        <f t="shared" si="179"/>
        <v>121641</v>
      </c>
      <c r="AA125" s="28">
        <f t="shared" si="179"/>
        <v>82667</v>
      </c>
      <c r="AB125" s="28">
        <f t="shared" si="179"/>
        <v>120296</v>
      </c>
      <c r="AC125" s="28">
        <f t="shared" si="179"/>
        <v>108837</v>
      </c>
      <c r="AD125" s="28">
        <f t="shared" si="179"/>
        <v>120302</v>
      </c>
      <c r="AE125" s="28">
        <f t="shared" si="179"/>
        <v>119316</v>
      </c>
      <c r="AF125" s="28">
        <f t="shared" si="179"/>
        <v>121420</v>
      </c>
      <c r="AG125" s="28">
        <f t="shared" si="179"/>
        <v>158340</v>
      </c>
      <c r="AH125" s="28">
        <f t="shared" si="179"/>
        <v>89080</v>
      </c>
      <c r="AI125" s="28">
        <f t="shared" si="179"/>
        <v>89080</v>
      </c>
      <c r="AJ125" s="28">
        <f t="shared" si="179"/>
        <v>79160</v>
      </c>
      <c r="AK125" s="204">
        <f t="shared" si="126"/>
        <v>-9920</v>
      </c>
      <c r="AL125" s="205">
        <f t="shared" si="124"/>
        <v>-0.11136057476425684</v>
      </c>
    </row>
    <row r="126" spans="2:38" ht="12" customHeight="1">
      <c r="B126" s="5" t="s">
        <v>120</v>
      </c>
      <c r="C126" s="28" t="e">
        <f>SUM(C408+C529+C536+C542+#REF!+C577+C731+C761)</f>
        <v>#REF!</v>
      </c>
      <c r="D126" s="28" t="e">
        <f>SUM(D408+D529+D536+D542+#REF!+D577+D731+D761)</f>
        <v>#REF!</v>
      </c>
      <c r="E126" s="28" t="e">
        <f>SUM(E408+E529+E536+E542+#REF!+E577+E731+E761)</f>
        <v>#REF!</v>
      </c>
      <c r="F126" s="28" t="e">
        <f>SUM(F408+F529+F536+F542+#REF!+F577+F731+F761)</f>
        <v>#REF!</v>
      </c>
      <c r="G126" s="28" t="e">
        <f>SUM(G408+G529+G536+G542+#REF!+G577+G731+G761)</f>
        <v>#REF!</v>
      </c>
      <c r="H126" s="28" t="e">
        <f>SUM(H408+H529+H536+H542+#REF!+H577+H731+H761)</f>
        <v>#REF!</v>
      </c>
      <c r="I126" s="28" t="e">
        <f>SUM(I408+I529+I536+I542+#REF!+I577+I731+I761)</f>
        <v>#REF!</v>
      </c>
      <c r="J126" s="28" t="e">
        <f>SUM(J408+J529+J536+J542+#REF!+J577+J731+J761)</f>
        <v>#REF!</v>
      </c>
      <c r="K126" s="28" t="e">
        <f>SUM(K408+K529+K536+K542+#REF!+K577+K731+K761)</f>
        <v>#REF!</v>
      </c>
      <c r="L126" s="28" t="e">
        <f>SUM(L408+L529+L536+L542+#REF!+L577+L731+L761)</f>
        <v>#REF!</v>
      </c>
      <c r="M126" s="28" t="e">
        <f>SUM(M408+M529+M536+M542+#REF!+M577+M731+M761)</f>
        <v>#REF!</v>
      </c>
      <c r="N126" s="28" t="e">
        <f>SUM(N408+N529+N536+N542+#REF!+N577+N731+N761)</f>
        <v>#REF!</v>
      </c>
      <c r="O126" s="28" t="e">
        <f>SUM(O408+O529+O536+O542+#REF!+O577+O731+O761)</f>
        <v>#REF!</v>
      </c>
      <c r="P126" s="28" t="e">
        <f>SUM(P408+P529+P536+P542+#REF!+P577+P731+P761)</f>
        <v>#REF!</v>
      </c>
      <c r="Q126" s="28" t="e">
        <f>SUM(Q408+Q529+Q536+Q542+#REF!+Q577+Q731+Q761)</f>
        <v>#REF!</v>
      </c>
      <c r="R126" s="28" t="e">
        <f>SUM(R408+R529+R536+R542+#REF!+R577+R731+R761)</f>
        <v>#REF!</v>
      </c>
      <c r="S126" s="28" t="e">
        <f>SUM(S408+S529+S536+S542+#REF!+S577+S731+S761)</f>
        <v>#REF!</v>
      </c>
      <c r="T126" s="28" t="e">
        <f>SUM(T408+T529+T536+T542+#REF!+T577+T731+T761)</f>
        <v>#REF!</v>
      </c>
      <c r="U126" s="28" t="e">
        <f>SUM(U408+U529+U536+U542+#REF!+U577+U731+U761)</f>
        <v>#REF!</v>
      </c>
      <c r="V126" s="28" t="e">
        <f>SUM(V408+V529+V536+V542+#REF!+V577+V731+V761)</f>
        <v>#REF!</v>
      </c>
      <c r="W126" s="28" t="e">
        <f>SUM(W408+W529+W536+W542+#REF!+W577+W731+W761)</f>
        <v>#REF!</v>
      </c>
      <c r="X126" s="28" t="e">
        <f>SUM(X408+X529+X536+X542+#REF!+X577+X731+X761)</f>
        <v>#REF!</v>
      </c>
      <c r="Y126" s="28" t="e">
        <f>SUM(Y408+Y529+Y536+Y542+#REF!+Y577+Y731+Y761)</f>
        <v>#REF!</v>
      </c>
      <c r="Z126" s="28" t="e">
        <f>SUM(Z408+Z529+Z536+Z542+#REF!+Z577+Z731+Z761)</f>
        <v>#REF!</v>
      </c>
      <c r="AA126" s="28" t="e">
        <f>SUM(AA408+AA529+AA536+AA542+#REF!+AA577+AA731+AA761)</f>
        <v>#REF!</v>
      </c>
      <c r="AB126" s="28" t="e">
        <f>SUM(AB408+AB529+AB536+AB542+#REF!+AB577+AB731+AB761)</f>
        <v>#REF!</v>
      </c>
      <c r="AC126" s="28" t="e">
        <f>SUM(AC408+AC529+AC536+AC542+#REF!+AC577+AC731+AC761)</f>
        <v>#REF!</v>
      </c>
      <c r="AD126" s="28" t="e">
        <f>SUM(AD408+AD529+AD536+AD542+#REF!+AD577+AD731+AD761)</f>
        <v>#REF!</v>
      </c>
      <c r="AE126" s="28" t="e">
        <f>SUM(AE408+AE529+AE536+AE542+#REF!+AE577+AE731+AE761)</f>
        <v>#REF!</v>
      </c>
      <c r="AF126" s="28" t="e">
        <f>SUM(AF408+AF529+AF536+AF542+#REF!+AF577+AF731+AF761)</f>
        <v>#REF!</v>
      </c>
      <c r="AG126" s="28">
        <f>SUM(AG408+AG529+AG536+AG542+AG577+AG731+AG761+AG562+AG571+AG551)</f>
        <v>156345</v>
      </c>
      <c r="AH126" s="28">
        <f>SUM(AH408+AH529+AH536+AH542+AH577+AH731+AH761+AH562+AH571+AH551)</f>
        <v>149835</v>
      </c>
      <c r="AI126" s="28">
        <f>SUM(AI408+AI529+AI536+AI542+AI577+AI731+AI761+AI562+AI571+AI551)</f>
        <v>134710</v>
      </c>
      <c r="AJ126" s="28">
        <f>SUM(AJ408+AJ529+AJ536+AJ542+AJ577+AJ731+AJ761+AJ562+AJ571+AJ551)</f>
        <v>125178</v>
      </c>
      <c r="AK126" s="28">
        <f>SUM(AK408+AK529+AK536+AK542+AK577+AK731+AK761+AK562+AK571+AK551)</f>
        <v>-24657</v>
      </c>
      <c r="AL126" s="205">
        <f t="shared" si="124"/>
        <v>-0.16456101711883073</v>
      </c>
    </row>
    <row r="127" spans="2:38" ht="12" customHeight="1">
      <c r="B127" s="5" t="s">
        <v>121</v>
      </c>
      <c r="C127" s="28">
        <f aca="true" t="shared" si="180" ref="C127:V127">SUM(C153+C177+C298+C325+C347+C348+C375+C394+C409+C410+C441+C503+C684+C706+C705+C733+C732+C762+C775)</f>
        <v>31259</v>
      </c>
      <c r="D127" s="28">
        <f t="shared" si="180"/>
        <v>33625</v>
      </c>
      <c r="E127" s="28">
        <f t="shared" si="180"/>
        <v>32177</v>
      </c>
      <c r="F127" s="28">
        <f t="shared" si="180"/>
        <v>36355</v>
      </c>
      <c r="G127" s="28">
        <f t="shared" si="180"/>
        <v>38682</v>
      </c>
      <c r="H127" s="28">
        <f t="shared" si="180"/>
        <v>38739</v>
      </c>
      <c r="I127" s="28">
        <f t="shared" si="180"/>
        <v>38978</v>
      </c>
      <c r="J127" s="28">
        <f t="shared" si="180"/>
        <v>39692</v>
      </c>
      <c r="K127" s="28">
        <f t="shared" si="180"/>
        <v>34383</v>
      </c>
      <c r="L127" s="28">
        <f t="shared" si="180"/>
        <v>39942</v>
      </c>
      <c r="M127" s="28">
        <f t="shared" si="180"/>
        <v>38123</v>
      </c>
      <c r="N127" s="28">
        <f t="shared" si="180"/>
        <v>42842</v>
      </c>
      <c r="O127" s="28">
        <f t="shared" si="180"/>
        <v>37476</v>
      </c>
      <c r="P127" s="28">
        <f t="shared" si="180"/>
        <v>43002</v>
      </c>
      <c r="Q127" s="28">
        <f t="shared" si="180"/>
        <v>38157</v>
      </c>
      <c r="R127" s="28">
        <f t="shared" si="180"/>
        <v>43312</v>
      </c>
      <c r="S127" s="28">
        <f t="shared" si="180"/>
        <v>41388</v>
      </c>
      <c r="T127" s="28">
        <f t="shared" si="180"/>
        <v>50812</v>
      </c>
      <c r="U127" s="28">
        <f t="shared" si="180"/>
        <v>44656</v>
      </c>
      <c r="V127" s="28">
        <f t="shared" si="180"/>
        <v>47512</v>
      </c>
      <c r="W127" s="28">
        <f>SUM(W153+W177+W298+W325+W347+W348+W375+W394+W409+W410+W441+W503+W684+W706+W705+AB479+W733+W732+W762+W775)</f>
        <v>49925</v>
      </c>
      <c r="X127" s="28">
        <f>SUM(X153+X177+X298+X325+X347+X348+X375+X394+X409+X410+X441+X503+X684+X706+X705+AG479+X733+X732+X762+X775)</f>
        <v>53319</v>
      </c>
      <c r="Y127" s="28">
        <f>SUM(Y153+Y177+Y298+Y325+Y347+Y348+Y375+Y394+Y409+Y410+Y441+Y503+Y684+Y706+Y705+AH479+Y733+Y732+Y762+Y775)</f>
        <v>45014</v>
      </c>
      <c r="Z127" s="28" t="e">
        <f>SUM(Z153+Z177+Z298+Z325+Z347+Z348+Z375+Z394+Z409+Z410+Z441+Z503+Z684+Z706+Z705+#REF!+Z733+Z732+Z762+Z775)</f>
        <v>#REF!</v>
      </c>
      <c r="AA127" s="28" t="e">
        <f>SUM(AA153+AA177+AA298+AA325+AA347+AA348+AA375+AA394+AA409+AA410+AA441+AA503+AA684+AA706+AA705+#REF!+AA733+AA732+AA762+AA775)</f>
        <v>#REF!</v>
      </c>
      <c r="AB127" s="28" t="e">
        <f>SUM(AB153+AB177+AB298+AB325+AB347+AB348+AB375+AB394+AB409+AB410+AB441+AB503+AB684+AB706+AB705+#REF!+AB733+AB732+AB762+AB775)</f>
        <v>#REF!</v>
      </c>
      <c r="AC127" s="28">
        <f>SUM(AC153+AC177+AC298+AC325+AC347+AC348+AC375+AC394+AC409+AC410+AC441+AC503+AC684+AC706+AC705+AI479+AC733+AC732+AC762+AC775)</f>
        <v>35496</v>
      </c>
      <c r="AD127" s="28" t="e">
        <f>SUM(AD153+AD177+AD298+AD325+AD347+AD348+AD375+AD394+AD409+AD410+AD441+AD503+AD684+AD706+AD705+#REF!+AD733+AD732+AD762+AD775)</f>
        <v>#REF!</v>
      </c>
      <c r="AE127" s="28">
        <f>SUM(AE153+AE177+AE298+AE325+AE347+AE348+AE375+AE394+AE409+AE410+AE441+AE503+AE684+AE706+AE705+AE733+AE732+AE762+AE775)</f>
        <v>30776</v>
      </c>
      <c r="AF127" s="28">
        <v>35763</v>
      </c>
      <c r="AG127" s="28">
        <f>SUM(AG177+AG325+AG347+AG365+AG367+AG410+AG441+AG479+AG503+AG552+AG563+AG604+AG625+AG706+AG733+AG775)</f>
        <v>30417</v>
      </c>
      <c r="AH127" s="28">
        <f>SUM(AH177+AH325+AH347+AH365+AH367+AH410+AH441+AH479+AH503+AH552+AH563+AH604+AH625+AH706+AH733+AH775)</f>
        <v>40975</v>
      </c>
      <c r="AI127" s="28">
        <f>SUM(AI177+AI325+AI347+AI365+AI367+AI410+AI441+AI479+AI503+AI552+AI563+AI604+AI625+AI706+AI733+AI775)</f>
        <v>40975</v>
      </c>
      <c r="AJ127" s="28">
        <f>SUM(AJ177+AJ325+AJ347+AJ365+AJ367+AJ410+AJ441+AJ479+AJ503+AJ552+AJ563+AJ604+AJ625+AJ706+AJ733+AJ775)</f>
        <v>40875</v>
      </c>
      <c r="AK127" s="28">
        <f>SUM(AK177+AK325+AK347+AK365+AK367+AK410+AK441+AK479+AK503+AK552+AK563+AK604+AK625+AK706+AK733+AK775)</f>
        <v>-100</v>
      </c>
      <c r="AL127" s="205">
        <f t="shared" si="124"/>
        <v>-0.0024405125076266015</v>
      </c>
    </row>
    <row r="128" spans="2:38" ht="12" customHeight="1">
      <c r="B128" s="5" t="s">
        <v>122</v>
      </c>
      <c r="C128" s="28">
        <f aca="true" t="shared" si="181" ref="C128:AJ128">SUM(C178++C480+C481+C482)</f>
        <v>38401</v>
      </c>
      <c r="D128" s="28">
        <f t="shared" si="181"/>
        <v>44246</v>
      </c>
      <c r="E128" s="28">
        <f t="shared" si="181"/>
        <v>36401</v>
      </c>
      <c r="F128" s="28">
        <f t="shared" si="181"/>
        <v>44620</v>
      </c>
      <c r="G128" s="28">
        <f t="shared" si="181"/>
        <v>40187</v>
      </c>
      <c r="H128" s="28">
        <f t="shared" si="181"/>
        <v>40924</v>
      </c>
      <c r="I128" s="28">
        <f t="shared" si="181"/>
        <v>38318</v>
      </c>
      <c r="J128" s="28">
        <f t="shared" si="181"/>
        <v>38300</v>
      </c>
      <c r="K128" s="28">
        <f t="shared" si="181"/>
        <v>37560</v>
      </c>
      <c r="L128" s="28">
        <f t="shared" si="181"/>
        <v>40155</v>
      </c>
      <c r="M128" s="28">
        <f t="shared" si="181"/>
        <v>39489</v>
      </c>
      <c r="N128" s="28">
        <f t="shared" si="181"/>
        <v>41400</v>
      </c>
      <c r="O128" s="28">
        <f t="shared" si="181"/>
        <v>39249</v>
      </c>
      <c r="P128" s="28">
        <f t="shared" si="181"/>
        <v>40725</v>
      </c>
      <c r="Q128" s="28">
        <f t="shared" si="181"/>
        <v>39586</v>
      </c>
      <c r="R128" s="28">
        <f t="shared" si="181"/>
        <v>41356.813759002514</v>
      </c>
      <c r="S128" s="28">
        <f t="shared" si="181"/>
        <v>41058</v>
      </c>
      <c r="T128" s="28">
        <f t="shared" si="181"/>
        <v>41488</v>
      </c>
      <c r="U128" s="28">
        <f t="shared" si="181"/>
        <v>41432</v>
      </c>
      <c r="V128" s="28">
        <f t="shared" si="181"/>
        <v>41326</v>
      </c>
      <c r="W128" s="28">
        <f t="shared" si="181"/>
        <v>41614</v>
      </c>
      <c r="X128" s="28">
        <f t="shared" si="181"/>
        <v>49399</v>
      </c>
      <c r="Y128" s="28">
        <f t="shared" si="181"/>
        <v>49460</v>
      </c>
      <c r="Z128" s="28">
        <f t="shared" si="181"/>
        <v>49862</v>
      </c>
      <c r="AA128" s="28">
        <f t="shared" si="181"/>
        <v>49904.96</v>
      </c>
      <c r="AB128" s="28">
        <f t="shared" si="181"/>
        <v>51001</v>
      </c>
      <c r="AC128" s="28">
        <f t="shared" si="181"/>
        <v>51555</v>
      </c>
      <c r="AD128" s="28">
        <f t="shared" si="181"/>
        <v>53560</v>
      </c>
      <c r="AE128" s="28">
        <f t="shared" si="181"/>
        <v>53247</v>
      </c>
      <c r="AF128" s="28">
        <f t="shared" si="181"/>
        <v>53180</v>
      </c>
      <c r="AG128" s="28">
        <f t="shared" si="181"/>
        <v>53982</v>
      </c>
      <c r="AH128" s="28">
        <f t="shared" si="181"/>
        <v>52878.04098064432</v>
      </c>
      <c r="AI128" s="28">
        <f t="shared" si="181"/>
        <v>52878.04098064432</v>
      </c>
      <c r="AJ128" s="28">
        <f t="shared" si="181"/>
        <v>57027.92162753155</v>
      </c>
      <c r="AK128" s="204">
        <f t="shared" si="126"/>
        <v>4149.880646887228</v>
      </c>
      <c r="AL128" s="205">
        <f t="shared" si="124"/>
        <v>0.07848022676192308</v>
      </c>
    </row>
    <row r="129" spans="2:38" ht="12" customHeight="1">
      <c r="B129" s="5" t="s">
        <v>123</v>
      </c>
      <c r="C129" s="28">
        <f aca="true" t="shared" si="182" ref="C129:N129">SUM(C684+C685+C707+C708+C734+C735)</f>
        <v>10603</v>
      </c>
      <c r="D129" s="28">
        <f t="shared" si="182"/>
        <v>9200</v>
      </c>
      <c r="E129" s="28">
        <f t="shared" si="182"/>
        <v>9211</v>
      </c>
      <c r="F129" s="28">
        <f t="shared" si="182"/>
        <v>9700</v>
      </c>
      <c r="G129" s="28">
        <f t="shared" si="182"/>
        <v>11928</v>
      </c>
      <c r="H129" s="28">
        <f t="shared" si="182"/>
        <v>10700</v>
      </c>
      <c r="I129" s="28">
        <f t="shared" si="182"/>
        <v>18371</v>
      </c>
      <c r="J129" s="28">
        <f t="shared" si="182"/>
        <v>12450</v>
      </c>
      <c r="K129" s="28">
        <f t="shared" si="182"/>
        <v>10909</v>
      </c>
      <c r="L129" s="28">
        <f t="shared" si="182"/>
        <v>13550</v>
      </c>
      <c r="M129" s="28">
        <f t="shared" si="182"/>
        <v>14289</v>
      </c>
      <c r="N129" s="28">
        <f t="shared" si="182"/>
        <v>13800</v>
      </c>
      <c r="O129" s="28">
        <f aca="true" t="shared" si="183" ref="O129:Z129">SUM(O684+O685+O688+O707+O708+O734+O735)</f>
        <v>17374</v>
      </c>
      <c r="P129" s="28">
        <f t="shared" si="183"/>
        <v>21800</v>
      </c>
      <c r="Q129" s="28">
        <f t="shared" si="183"/>
        <v>29613</v>
      </c>
      <c r="R129" s="28">
        <f t="shared" si="183"/>
        <v>29600</v>
      </c>
      <c r="S129" s="28">
        <f t="shared" si="183"/>
        <v>32132</v>
      </c>
      <c r="T129" s="28">
        <f t="shared" si="183"/>
        <v>33980</v>
      </c>
      <c r="U129" s="28">
        <f t="shared" si="183"/>
        <v>28935</v>
      </c>
      <c r="V129" s="28">
        <f t="shared" si="183"/>
        <v>37280</v>
      </c>
      <c r="W129" s="28">
        <f t="shared" si="183"/>
        <v>34070</v>
      </c>
      <c r="X129" s="28">
        <f t="shared" si="183"/>
        <v>39900</v>
      </c>
      <c r="Y129" s="28">
        <f t="shared" si="183"/>
        <v>34492</v>
      </c>
      <c r="Z129" s="28">
        <f t="shared" si="183"/>
        <v>38750</v>
      </c>
      <c r="AA129" s="28">
        <f aca="true" t="shared" si="184" ref="AA129:AF129">SUM(AA684+AA685+AA688+AA707+AA708+AA734+AA735)</f>
        <v>46842</v>
      </c>
      <c r="AB129" s="28">
        <f t="shared" si="184"/>
        <v>43680</v>
      </c>
      <c r="AC129" s="28">
        <f t="shared" si="184"/>
        <v>34251</v>
      </c>
      <c r="AD129" s="28">
        <f t="shared" si="184"/>
        <v>47880</v>
      </c>
      <c r="AE129" s="28">
        <f t="shared" si="184"/>
        <v>37240</v>
      </c>
      <c r="AF129" s="28">
        <f t="shared" si="184"/>
        <v>51160</v>
      </c>
      <c r="AG129" s="28">
        <f>SUM(AG684+AG685+AG688+AG707+AG708+AG734+AG735)</f>
        <v>42422</v>
      </c>
      <c r="AH129" s="28">
        <f>SUM(AH684+AH685+AH688+AH707+AH708+AH734+AH735)</f>
        <v>64700</v>
      </c>
      <c r="AI129" s="28">
        <f>SUM(AI684+AI685+AI688+AI707+AI708+AI734+AI735)</f>
        <v>64700</v>
      </c>
      <c r="AJ129" s="28">
        <f>SUM(AJ684+AJ685+AJ688+AJ707+AJ708+AJ734+AJ735)</f>
        <v>63450</v>
      </c>
      <c r="AK129" s="204">
        <f t="shared" si="126"/>
        <v>-1250</v>
      </c>
      <c r="AL129" s="205">
        <f t="shared" si="124"/>
        <v>-0.019319938176197836</v>
      </c>
    </row>
    <row r="130" spans="2:38" ht="12" customHeight="1">
      <c r="B130" s="5" t="s">
        <v>124</v>
      </c>
      <c r="C130" s="28">
        <f aca="true" t="shared" si="185" ref="C130:O130">SUM(C201+C326+C483+C504+C522+C763+C787)</f>
        <v>843707</v>
      </c>
      <c r="D130" s="28">
        <f t="shared" si="185"/>
        <v>734135</v>
      </c>
      <c r="E130" s="28">
        <f t="shared" si="185"/>
        <v>526310</v>
      </c>
      <c r="F130" s="28">
        <f t="shared" si="185"/>
        <v>538660</v>
      </c>
      <c r="G130" s="28">
        <f t="shared" si="185"/>
        <v>626073</v>
      </c>
      <c r="H130" s="28">
        <f t="shared" si="185"/>
        <v>538500</v>
      </c>
      <c r="I130" s="28">
        <f t="shared" si="185"/>
        <v>386162</v>
      </c>
      <c r="J130" s="28">
        <f t="shared" si="185"/>
        <v>522000</v>
      </c>
      <c r="K130" s="28">
        <f t="shared" si="185"/>
        <v>757738</v>
      </c>
      <c r="L130" s="28">
        <f t="shared" si="185"/>
        <v>468123</v>
      </c>
      <c r="M130" s="28">
        <f t="shared" si="185"/>
        <v>826790</v>
      </c>
      <c r="N130" s="28">
        <f t="shared" si="185"/>
        <v>524172</v>
      </c>
      <c r="O130" s="28">
        <f t="shared" si="185"/>
        <v>564825</v>
      </c>
      <c r="P130" s="28">
        <v>639000</v>
      </c>
      <c r="Q130" s="28">
        <v>639000</v>
      </c>
      <c r="R130" s="28">
        <v>560700</v>
      </c>
      <c r="S130" s="28">
        <v>560700</v>
      </c>
      <c r="T130" s="28">
        <v>497500</v>
      </c>
      <c r="U130" s="28">
        <v>560700</v>
      </c>
      <c r="V130" s="28">
        <v>400000</v>
      </c>
      <c r="W130" s="28">
        <v>532861</v>
      </c>
      <c r="X130" s="28">
        <v>466178</v>
      </c>
      <c r="Y130" s="28">
        <v>466178</v>
      </c>
      <c r="Z130" s="28">
        <v>566000</v>
      </c>
      <c r="AA130" s="28">
        <v>566000</v>
      </c>
      <c r="AB130" s="28">
        <v>722500</v>
      </c>
      <c r="AC130" s="28">
        <v>722500</v>
      </c>
      <c r="AD130" s="28">
        <v>800000</v>
      </c>
      <c r="AE130" s="28">
        <v>800000</v>
      </c>
      <c r="AF130" s="28">
        <v>900000</v>
      </c>
      <c r="AG130" s="28">
        <f>SUM(900000+AG201+AG326+AG483+AG504+AG522+AG553+AG564+AG595+AG605+AG641+AG626)</f>
        <v>1014773</v>
      </c>
      <c r="AH130" s="28">
        <f>SUM(900000+AH201+AH326+AH483+AH504+AH522+AH553+AH564+AH595+AH605+AH641+AH626)</f>
        <v>953518</v>
      </c>
      <c r="AI130" s="28">
        <f>SUM(900000+AI201+AI326+AI483+AI504+AI522+AI553+AI564+AI595+AI605+AI641+AI626)</f>
        <v>953470</v>
      </c>
      <c r="AJ130" s="28">
        <f>SUM(900000+AJ201+AJ326+AJ483+AJ504+AJ522+AJ553+AJ564+AJ595+AJ605+AJ641+AJ626)</f>
        <v>1007200</v>
      </c>
      <c r="AK130" s="204">
        <f t="shared" si="126"/>
        <v>53682</v>
      </c>
      <c r="AL130" s="205">
        <f t="shared" si="124"/>
        <v>0.056298884761483266</v>
      </c>
    </row>
    <row r="131" spans="2:38" ht="12" customHeight="1">
      <c r="B131" s="5" t="s">
        <v>125</v>
      </c>
      <c r="C131" s="28">
        <f aca="true" t="shared" si="186" ref="C131:Z131">SUM(C701+C756)</f>
        <v>17584</v>
      </c>
      <c r="D131" s="28">
        <f t="shared" si="186"/>
        <v>41450</v>
      </c>
      <c r="E131" s="28">
        <f t="shared" si="186"/>
        <v>41450</v>
      </c>
      <c r="F131" s="28">
        <f t="shared" si="186"/>
        <v>46195</v>
      </c>
      <c r="G131" s="28">
        <f t="shared" si="186"/>
        <v>44575</v>
      </c>
      <c r="H131" s="28">
        <f t="shared" si="186"/>
        <v>45298</v>
      </c>
      <c r="I131" s="28">
        <f t="shared" si="186"/>
        <v>42798</v>
      </c>
      <c r="J131" s="28">
        <f t="shared" si="186"/>
        <v>51340</v>
      </c>
      <c r="K131" s="28">
        <f t="shared" si="186"/>
        <v>51340</v>
      </c>
      <c r="L131" s="28">
        <f t="shared" si="186"/>
        <v>57116</v>
      </c>
      <c r="M131" s="28">
        <f t="shared" si="186"/>
        <v>58060</v>
      </c>
      <c r="N131" s="28">
        <f t="shared" si="186"/>
        <v>59179</v>
      </c>
      <c r="O131" s="28">
        <f t="shared" si="186"/>
        <v>61114</v>
      </c>
      <c r="P131" s="28">
        <f t="shared" si="186"/>
        <v>57128</v>
      </c>
      <c r="Q131" s="28">
        <f t="shared" si="186"/>
        <v>61713</v>
      </c>
      <c r="R131" s="28">
        <f t="shared" si="186"/>
        <v>72207</v>
      </c>
      <c r="S131" s="28">
        <f t="shared" si="186"/>
        <v>72217</v>
      </c>
      <c r="T131" s="28">
        <f t="shared" si="186"/>
        <v>77497</v>
      </c>
      <c r="U131" s="28">
        <f t="shared" si="186"/>
        <v>77591</v>
      </c>
      <c r="V131" s="28">
        <f t="shared" si="186"/>
        <v>78744</v>
      </c>
      <c r="W131" s="28">
        <f t="shared" si="186"/>
        <v>78744</v>
      </c>
      <c r="X131" s="28">
        <f t="shared" si="186"/>
        <v>76239</v>
      </c>
      <c r="Y131" s="28">
        <f t="shared" si="186"/>
        <v>76238</v>
      </c>
      <c r="Z131" s="28">
        <f t="shared" si="186"/>
        <v>77591</v>
      </c>
      <c r="AA131" s="28">
        <f aca="true" t="shared" si="187" ref="AA131:AF131">SUM(AA701+AA756)</f>
        <v>77591</v>
      </c>
      <c r="AB131" s="28">
        <f t="shared" si="187"/>
        <v>43500</v>
      </c>
      <c r="AC131" s="28">
        <f t="shared" si="187"/>
        <v>43500</v>
      </c>
      <c r="AD131" s="28">
        <f t="shared" si="187"/>
        <v>43500</v>
      </c>
      <c r="AE131" s="28">
        <f t="shared" si="187"/>
        <v>43500</v>
      </c>
      <c r="AF131" s="28">
        <f t="shared" si="187"/>
        <v>56000</v>
      </c>
      <c r="AG131" s="28">
        <f>SUM(AG701+AG756)</f>
        <v>55290</v>
      </c>
      <c r="AH131" s="28">
        <f>SUM(AH701+AH756)</f>
        <v>37000</v>
      </c>
      <c r="AI131" s="28">
        <f>SUM(AI701+AI756)</f>
        <v>37000</v>
      </c>
      <c r="AJ131" s="28">
        <f>SUM(AJ701+AJ756)</f>
        <v>40600</v>
      </c>
      <c r="AK131" s="204">
        <f t="shared" si="126"/>
        <v>3600</v>
      </c>
      <c r="AL131" s="205">
        <f t="shared" si="124"/>
        <v>0.0972972972972973</v>
      </c>
    </row>
    <row r="132" spans="2:38" ht="12" customHeight="1">
      <c r="B132" s="5" t="s">
        <v>126</v>
      </c>
      <c r="C132" s="28">
        <f>SUM(C363)</f>
        <v>68534</v>
      </c>
      <c r="D132" s="28">
        <f>SUM(D363)</f>
        <v>68612</v>
      </c>
      <c r="E132" s="28">
        <f aca="true" t="shared" si="188" ref="E132:AB133">SUM(E363)</f>
        <v>64913</v>
      </c>
      <c r="F132" s="28">
        <f t="shared" si="188"/>
        <v>68612</v>
      </c>
      <c r="G132" s="28">
        <f t="shared" si="188"/>
        <v>66967</v>
      </c>
      <c r="H132" s="28">
        <f t="shared" si="188"/>
        <v>68612</v>
      </c>
      <c r="I132" s="28">
        <f t="shared" si="188"/>
        <v>72591</v>
      </c>
      <c r="J132" s="28">
        <f t="shared" si="188"/>
        <v>68612</v>
      </c>
      <c r="K132" s="28">
        <f t="shared" si="188"/>
        <v>58383</v>
      </c>
      <c r="L132" s="28">
        <f t="shared" si="188"/>
        <v>68612</v>
      </c>
      <c r="M132" s="28">
        <f t="shared" si="188"/>
        <v>64981</v>
      </c>
      <c r="N132" s="28">
        <f t="shared" si="188"/>
        <v>70500</v>
      </c>
      <c r="O132" s="28">
        <f t="shared" si="188"/>
        <v>2032</v>
      </c>
      <c r="P132" s="28">
        <f t="shared" si="188"/>
        <v>73000</v>
      </c>
      <c r="Q132" s="28">
        <f t="shared" si="188"/>
        <v>70421</v>
      </c>
      <c r="R132" s="28">
        <f t="shared" si="188"/>
        <v>73200</v>
      </c>
      <c r="S132" s="28">
        <f t="shared" si="188"/>
        <v>71788</v>
      </c>
      <c r="T132" s="28">
        <f t="shared" si="188"/>
        <v>75300</v>
      </c>
      <c r="U132" s="28">
        <f t="shared" si="188"/>
        <v>69323</v>
      </c>
      <c r="V132" s="28">
        <f t="shared" si="188"/>
        <v>66100</v>
      </c>
      <c r="W132" s="28">
        <f>SUM(W363)</f>
        <v>52417</v>
      </c>
      <c r="X132" s="28">
        <f t="shared" si="188"/>
        <v>54000</v>
      </c>
      <c r="Y132" s="28">
        <f t="shared" si="188"/>
        <v>48710</v>
      </c>
      <c r="Z132" s="28">
        <f t="shared" si="188"/>
        <v>54000</v>
      </c>
      <c r="AA132" s="28">
        <f t="shared" si="188"/>
        <v>49495</v>
      </c>
      <c r="AB132" s="28">
        <f t="shared" si="188"/>
        <v>54000</v>
      </c>
      <c r="AC132" s="28">
        <f aca="true" t="shared" si="189" ref="AC132:AF133">SUM(AC363)</f>
        <v>51271</v>
      </c>
      <c r="AD132" s="28">
        <f t="shared" si="189"/>
        <v>53000</v>
      </c>
      <c r="AE132" s="28">
        <f t="shared" si="189"/>
        <v>54430</v>
      </c>
      <c r="AF132" s="28">
        <f t="shared" si="189"/>
        <v>55000</v>
      </c>
      <c r="AG132" s="28">
        <f aca="true" t="shared" si="190" ref="AG132:AJ133">SUM(AG363)</f>
        <v>57799</v>
      </c>
      <c r="AH132" s="28">
        <f t="shared" si="190"/>
        <v>60000</v>
      </c>
      <c r="AI132" s="28">
        <f t="shared" si="190"/>
        <v>60000</v>
      </c>
      <c r="AJ132" s="28">
        <f t="shared" si="190"/>
        <v>60000</v>
      </c>
      <c r="AK132" s="204">
        <f t="shared" si="126"/>
        <v>0</v>
      </c>
      <c r="AL132" s="205">
        <f t="shared" si="124"/>
        <v>0</v>
      </c>
    </row>
    <row r="133" spans="2:38" ht="12" customHeight="1">
      <c r="B133" s="5" t="s">
        <v>127</v>
      </c>
      <c r="C133" s="28">
        <f>SUM(C364)</f>
        <v>71021</v>
      </c>
      <c r="D133" s="28">
        <f>SUM(D364)</f>
        <v>73000</v>
      </c>
      <c r="E133" s="28">
        <f t="shared" si="188"/>
        <v>66588</v>
      </c>
      <c r="F133" s="28">
        <f t="shared" si="188"/>
        <v>73000</v>
      </c>
      <c r="G133" s="28">
        <f t="shared" si="188"/>
        <v>70584</v>
      </c>
      <c r="H133" s="28">
        <f t="shared" si="188"/>
        <v>73000</v>
      </c>
      <c r="I133" s="28">
        <f t="shared" si="188"/>
        <v>69558</v>
      </c>
      <c r="J133" s="28">
        <f t="shared" si="188"/>
        <v>72000</v>
      </c>
      <c r="K133" s="28">
        <f t="shared" si="188"/>
        <v>69558</v>
      </c>
      <c r="L133" s="28">
        <f t="shared" si="188"/>
        <v>72000</v>
      </c>
      <c r="M133" s="28">
        <f t="shared" si="188"/>
        <v>69558</v>
      </c>
      <c r="N133" s="28">
        <f t="shared" si="188"/>
        <v>72000</v>
      </c>
      <c r="O133" s="28">
        <f t="shared" si="188"/>
        <v>66096</v>
      </c>
      <c r="P133" s="28">
        <f t="shared" si="188"/>
        <v>72000</v>
      </c>
      <c r="Q133" s="28">
        <f t="shared" si="188"/>
        <v>72225</v>
      </c>
      <c r="R133" s="28">
        <f t="shared" si="188"/>
        <v>74892</v>
      </c>
      <c r="S133" s="28">
        <f t="shared" si="188"/>
        <v>74892</v>
      </c>
      <c r="T133" s="28">
        <f t="shared" si="188"/>
        <v>74892</v>
      </c>
      <c r="U133" s="28">
        <f t="shared" si="188"/>
        <v>76015</v>
      </c>
      <c r="V133" s="28">
        <f t="shared" si="188"/>
        <v>78636</v>
      </c>
      <c r="W133" s="28">
        <f>SUM(W364)</f>
        <v>77590</v>
      </c>
      <c r="X133" s="28">
        <f t="shared" si="188"/>
        <v>81781</v>
      </c>
      <c r="Y133" s="28">
        <f t="shared" si="188"/>
        <v>80068</v>
      </c>
      <c r="Z133" s="28">
        <f t="shared" si="188"/>
        <v>81781</v>
      </c>
      <c r="AA133" s="28">
        <f t="shared" si="188"/>
        <v>81437</v>
      </c>
      <c r="AB133" s="28">
        <f t="shared" si="188"/>
        <v>81781</v>
      </c>
      <c r="AC133" s="28">
        <f t="shared" si="189"/>
        <v>81608</v>
      </c>
      <c r="AD133" s="28">
        <f t="shared" si="189"/>
        <v>81781</v>
      </c>
      <c r="AE133" s="28">
        <f t="shared" si="189"/>
        <v>82999</v>
      </c>
      <c r="AF133" s="28">
        <f t="shared" si="189"/>
        <v>84300</v>
      </c>
      <c r="AG133" s="28">
        <f t="shared" si="190"/>
        <v>85579</v>
      </c>
      <c r="AH133" s="28">
        <f t="shared" si="190"/>
        <v>86000</v>
      </c>
      <c r="AI133" s="28">
        <f t="shared" si="190"/>
        <v>88374</v>
      </c>
      <c r="AJ133" s="28">
        <f t="shared" si="190"/>
        <v>90000</v>
      </c>
      <c r="AK133" s="204">
        <f t="shared" si="126"/>
        <v>4000</v>
      </c>
      <c r="AL133" s="205">
        <f t="shared" si="124"/>
        <v>0.046511627906976744</v>
      </c>
    </row>
    <row r="134" spans="1:38" s="31" customFormat="1" ht="12" customHeight="1">
      <c r="A134" s="25"/>
      <c r="B134" s="5" t="s">
        <v>56</v>
      </c>
      <c r="C134" s="28">
        <f>SUM(C493)</f>
        <v>14640</v>
      </c>
      <c r="D134" s="28">
        <f>SUM(D493)</f>
        <v>12950</v>
      </c>
      <c r="E134" s="28">
        <f aca="true" t="shared" si="191" ref="E134:X134">SUM(E493)</f>
        <v>12950</v>
      </c>
      <c r="F134" s="28">
        <f t="shared" si="191"/>
        <v>6950</v>
      </c>
      <c r="G134" s="28">
        <f t="shared" si="191"/>
        <v>10876</v>
      </c>
      <c r="H134" s="28">
        <f t="shared" si="191"/>
        <v>6950</v>
      </c>
      <c r="I134" s="28">
        <f t="shared" si="191"/>
        <v>5928</v>
      </c>
      <c r="J134" s="28">
        <f t="shared" si="191"/>
        <v>450</v>
      </c>
      <c r="K134" s="28">
        <f t="shared" si="191"/>
        <v>1785</v>
      </c>
      <c r="L134" s="28">
        <f t="shared" si="191"/>
        <v>450</v>
      </c>
      <c r="M134" s="28">
        <f t="shared" si="191"/>
        <v>10076</v>
      </c>
      <c r="N134" s="28">
        <f t="shared" si="191"/>
        <v>10450</v>
      </c>
      <c r="O134" s="28">
        <f t="shared" si="191"/>
        <v>5393</v>
      </c>
      <c r="P134" s="28">
        <f t="shared" si="191"/>
        <v>10450</v>
      </c>
      <c r="Q134" s="28">
        <f t="shared" si="191"/>
        <v>11419</v>
      </c>
      <c r="R134" s="28">
        <f t="shared" si="191"/>
        <v>10450</v>
      </c>
      <c r="S134" s="28">
        <f t="shared" si="191"/>
        <v>15044</v>
      </c>
      <c r="T134" s="28">
        <f t="shared" si="191"/>
        <v>7950</v>
      </c>
      <c r="U134" s="28">
        <f t="shared" si="191"/>
        <v>4757</v>
      </c>
      <c r="V134" s="28">
        <f t="shared" si="191"/>
        <v>450</v>
      </c>
      <c r="W134" s="28">
        <f t="shared" si="191"/>
        <v>3478</v>
      </c>
      <c r="X134" s="28">
        <f t="shared" si="191"/>
        <v>5450</v>
      </c>
      <c r="Y134" s="28">
        <f aca="true" t="shared" si="192" ref="Y134:AD134">SUM(Y493)</f>
        <v>5922</v>
      </c>
      <c r="Z134" s="28">
        <f t="shared" si="192"/>
        <v>5450</v>
      </c>
      <c r="AA134" s="28">
        <f t="shared" si="192"/>
        <v>5940</v>
      </c>
      <c r="AB134" s="28">
        <f t="shared" si="192"/>
        <v>10500</v>
      </c>
      <c r="AC134" s="28">
        <f t="shared" si="192"/>
        <v>10190</v>
      </c>
      <c r="AD134" s="28">
        <f t="shared" si="192"/>
        <v>26957</v>
      </c>
      <c r="AE134" s="28">
        <f aca="true" t="shared" si="193" ref="AE134:AJ134">SUM(AE493)</f>
        <v>19243</v>
      </c>
      <c r="AF134" s="28">
        <f t="shared" si="193"/>
        <v>48414</v>
      </c>
      <c r="AG134" s="28">
        <f t="shared" si="193"/>
        <v>69074</v>
      </c>
      <c r="AH134" s="28">
        <f t="shared" si="193"/>
        <v>48414</v>
      </c>
      <c r="AI134" s="28">
        <f t="shared" si="193"/>
        <v>48414</v>
      </c>
      <c r="AJ134" s="28">
        <f t="shared" si="193"/>
        <v>45414</v>
      </c>
      <c r="AK134" s="204">
        <f t="shared" si="126"/>
        <v>-3000</v>
      </c>
      <c r="AL134" s="205">
        <f t="shared" si="124"/>
        <v>-0.061965547155781384</v>
      </c>
    </row>
    <row r="135" spans="1:38" s="24" customFormat="1" ht="12" customHeight="1">
      <c r="A135" s="25"/>
      <c r="B135" s="5" t="s">
        <v>128</v>
      </c>
      <c r="C135" s="28">
        <f>SUM(C215)</f>
        <v>4610</v>
      </c>
      <c r="D135" s="28">
        <f>SUM(D215)</f>
        <v>6000</v>
      </c>
      <c r="E135" s="28">
        <f aca="true" t="shared" si="194" ref="E135:X135">SUM(E215)</f>
        <v>4647</v>
      </c>
      <c r="F135" s="28">
        <f t="shared" si="194"/>
        <v>6000</v>
      </c>
      <c r="G135" s="28">
        <f t="shared" si="194"/>
        <v>6836</v>
      </c>
      <c r="H135" s="28">
        <f t="shared" si="194"/>
        <v>6000</v>
      </c>
      <c r="I135" s="28">
        <f t="shared" si="194"/>
        <v>6883</v>
      </c>
      <c r="J135" s="28">
        <f t="shared" si="194"/>
        <v>4000</v>
      </c>
      <c r="K135" s="28">
        <f t="shared" si="194"/>
        <v>4180</v>
      </c>
      <c r="L135" s="28">
        <f t="shared" si="194"/>
        <v>4000</v>
      </c>
      <c r="M135" s="28">
        <f t="shared" si="194"/>
        <v>2231</v>
      </c>
      <c r="N135" s="28">
        <f t="shared" si="194"/>
        <v>4200</v>
      </c>
      <c r="O135" s="28">
        <f t="shared" si="194"/>
        <v>4702</v>
      </c>
      <c r="P135" s="28">
        <f t="shared" si="194"/>
        <v>4200</v>
      </c>
      <c r="Q135" s="28">
        <f t="shared" si="194"/>
        <v>4059</v>
      </c>
      <c r="R135" s="28">
        <f t="shared" si="194"/>
        <v>4500</v>
      </c>
      <c r="S135" s="28">
        <f t="shared" si="194"/>
        <v>4102</v>
      </c>
      <c r="T135" s="28">
        <f t="shared" si="194"/>
        <v>4500</v>
      </c>
      <c r="U135" s="28">
        <f t="shared" si="194"/>
        <v>4441</v>
      </c>
      <c r="V135" s="28">
        <f t="shared" si="194"/>
        <v>2000</v>
      </c>
      <c r="W135" s="28">
        <f t="shared" si="194"/>
        <v>4670</v>
      </c>
      <c r="X135" s="28">
        <f t="shared" si="194"/>
        <v>5250</v>
      </c>
      <c r="Y135" s="28">
        <f aca="true" t="shared" si="195" ref="Y135:AD135">SUM(Y215)</f>
        <v>1386</v>
      </c>
      <c r="Z135" s="28">
        <f t="shared" si="195"/>
        <v>5500</v>
      </c>
      <c r="AA135" s="28">
        <f t="shared" si="195"/>
        <v>4492</v>
      </c>
      <c r="AB135" s="28">
        <f t="shared" si="195"/>
        <v>5500</v>
      </c>
      <c r="AC135" s="28">
        <f t="shared" si="195"/>
        <v>1088</v>
      </c>
      <c r="AD135" s="28">
        <f t="shared" si="195"/>
        <v>5500</v>
      </c>
      <c r="AE135" s="28">
        <f aca="true" t="shared" si="196" ref="AE135:AJ135">SUM(AE215)</f>
        <v>7162</v>
      </c>
      <c r="AF135" s="28">
        <f t="shared" si="196"/>
        <v>5500</v>
      </c>
      <c r="AG135" s="28">
        <f t="shared" si="196"/>
        <v>4955</v>
      </c>
      <c r="AH135" s="28">
        <f t="shared" si="196"/>
        <v>5500</v>
      </c>
      <c r="AI135" s="28">
        <f t="shared" si="196"/>
        <v>5500</v>
      </c>
      <c r="AJ135" s="28">
        <f t="shared" si="196"/>
        <v>6000</v>
      </c>
      <c r="AK135" s="204">
        <f t="shared" si="126"/>
        <v>500</v>
      </c>
      <c r="AL135" s="205">
        <f t="shared" si="124"/>
        <v>0.09090909090909091</v>
      </c>
    </row>
    <row r="136" spans="1:38" ht="12" customHeight="1">
      <c r="A136" s="32"/>
      <c r="B136" s="33" t="s">
        <v>437</v>
      </c>
      <c r="C136" s="34"/>
      <c r="D136" s="34"/>
      <c r="E136" s="34">
        <v>25552</v>
      </c>
      <c r="F136" s="34"/>
      <c r="G136" s="34">
        <v>71716</v>
      </c>
      <c r="H136" s="34">
        <v>37910</v>
      </c>
      <c r="I136" s="34">
        <v>53145</v>
      </c>
      <c r="J136" s="34">
        <v>51710</v>
      </c>
      <c r="K136" s="34">
        <v>48400</v>
      </c>
      <c r="L136" s="34">
        <v>50963</v>
      </c>
      <c r="M136" s="34">
        <v>48400</v>
      </c>
      <c r="N136" s="34">
        <v>49396</v>
      </c>
      <c r="O136" s="34">
        <v>96109</v>
      </c>
      <c r="P136" s="34">
        <v>32728</v>
      </c>
      <c r="Q136" s="34">
        <v>40728</v>
      </c>
      <c r="R136" s="34">
        <v>39636</v>
      </c>
      <c r="S136" s="34">
        <v>41636</v>
      </c>
      <c r="T136" s="34">
        <v>0</v>
      </c>
      <c r="U136" s="34">
        <v>0</v>
      </c>
      <c r="V136" s="34">
        <v>20246</v>
      </c>
      <c r="W136" s="34">
        <v>30212</v>
      </c>
      <c r="X136" s="34">
        <v>46543</v>
      </c>
      <c r="Y136" s="34">
        <v>46543</v>
      </c>
      <c r="Z136" s="34">
        <v>31579</v>
      </c>
      <c r="AA136" s="34">
        <v>31729</v>
      </c>
      <c r="AB136" s="34">
        <v>19867</v>
      </c>
      <c r="AC136" s="34">
        <v>19867</v>
      </c>
      <c r="AD136" s="34">
        <v>119747</v>
      </c>
      <c r="AE136" s="34">
        <v>119747</v>
      </c>
      <c r="AF136" s="34">
        <v>31598</v>
      </c>
      <c r="AG136" s="34">
        <f>SUM(AG784)</f>
        <v>230480</v>
      </c>
      <c r="AH136" s="34">
        <f>SUM(AH784)+89539</f>
        <v>320337</v>
      </c>
      <c r="AI136" s="34">
        <f>SUM(AI784)+106874</f>
        <v>337504</v>
      </c>
      <c r="AJ136" s="34">
        <f>SUM(AJ784)+173262</f>
        <v>434060</v>
      </c>
      <c r="AK136" s="204">
        <f t="shared" si="126"/>
        <v>113723</v>
      </c>
      <c r="AL136" s="205">
        <f t="shared" si="124"/>
        <v>0.35501050456238276</v>
      </c>
    </row>
    <row r="137" spans="1:38" s="24" customFormat="1" ht="12" customHeight="1">
      <c r="A137" s="30"/>
      <c r="B137" s="26"/>
      <c r="C137" s="4" t="e">
        <f>SUM(C98:C136)</f>
        <v>#REF!</v>
      </c>
      <c r="D137" s="4" t="e">
        <f>SUM(D98:D136)</f>
        <v>#REF!</v>
      </c>
      <c r="E137" s="4" t="e">
        <f aca="true" t="shared" si="197" ref="E137:Z137">SUM(E98:E136)</f>
        <v>#REF!</v>
      </c>
      <c r="F137" s="4" t="e">
        <f t="shared" si="197"/>
        <v>#REF!</v>
      </c>
      <c r="G137" s="4" t="e">
        <f t="shared" si="197"/>
        <v>#REF!</v>
      </c>
      <c r="H137" s="4" t="e">
        <f t="shared" si="197"/>
        <v>#REF!</v>
      </c>
      <c r="I137" s="4" t="e">
        <f t="shared" si="197"/>
        <v>#REF!</v>
      </c>
      <c r="J137" s="4" t="e">
        <f t="shared" si="197"/>
        <v>#REF!</v>
      </c>
      <c r="K137" s="4" t="e">
        <f t="shared" si="197"/>
        <v>#REF!</v>
      </c>
      <c r="L137" s="4" t="e">
        <f t="shared" si="197"/>
        <v>#REF!</v>
      </c>
      <c r="M137" s="4" t="e">
        <f t="shared" si="197"/>
        <v>#REF!</v>
      </c>
      <c r="N137" s="4" t="e">
        <f t="shared" si="197"/>
        <v>#REF!</v>
      </c>
      <c r="O137" s="4" t="e">
        <f t="shared" si="197"/>
        <v>#REF!</v>
      </c>
      <c r="P137" s="4" t="e">
        <f t="shared" si="197"/>
        <v>#REF!</v>
      </c>
      <c r="Q137" s="4" t="e">
        <f t="shared" si="197"/>
        <v>#REF!</v>
      </c>
      <c r="R137" s="4" t="e">
        <f t="shared" si="197"/>
        <v>#REF!</v>
      </c>
      <c r="S137" s="4" t="e">
        <f t="shared" si="197"/>
        <v>#REF!</v>
      </c>
      <c r="T137" s="4" t="e">
        <f t="shared" si="197"/>
        <v>#REF!</v>
      </c>
      <c r="U137" s="4" t="e">
        <f t="shared" si="197"/>
        <v>#REF!</v>
      </c>
      <c r="V137" s="4" t="e">
        <f t="shared" si="197"/>
        <v>#REF!</v>
      </c>
      <c r="W137" s="4" t="e">
        <f t="shared" si="197"/>
        <v>#REF!</v>
      </c>
      <c r="X137" s="4" t="e">
        <f t="shared" si="197"/>
        <v>#REF!</v>
      </c>
      <c r="Y137" s="4" t="e">
        <f t="shared" si="197"/>
        <v>#REF!</v>
      </c>
      <c r="Z137" s="4" t="e">
        <f t="shared" si="197"/>
        <v>#REF!</v>
      </c>
      <c r="AA137" s="4" t="e">
        <f aca="true" t="shared" si="198" ref="AA137:AF137">SUM(AA98:AA136)</f>
        <v>#REF!</v>
      </c>
      <c r="AB137" s="4" t="e">
        <f t="shared" si="198"/>
        <v>#REF!</v>
      </c>
      <c r="AC137" s="4" t="e">
        <f t="shared" si="198"/>
        <v>#REF!</v>
      </c>
      <c r="AD137" s="4" t="e">
        <f t="shared" si="198"/>
        <v>#REF!</v>
      </c>
      <c r="AE137" s="4" t="e">
        <f t="shared" si="198"/>
        <v>#REF!</v>
      </c>
      <c r="AF137" s="4" t="e">
        <f t="shared" si="198"/>
        <v>#REF!</v>
      </c>
      <c r="AG137" s="4">
        <f>SUM(AG98:AG136)</f>
        <v>10857915.8605</v>
      </c>
      <c r="AH137" s="4">
        <f>SUM(AH98:AH136)</f>
        <v>11812219.760791149</v>
      </c>
      <c r="AI137" s="4">
        <f>SUM(AI98:AI136)</f>
        <v>11620015.86079115</v>
      </c>
      <c r="AJ137" s="4">
        <f>SUM(AJ98:AJ136)</f>
        <v>12245887.635616133</v>
      </c>
      <c r="AK137" s="206">
        <f t="shared" si="126"/>
        <v>433667.874824984</v>
      </c>
      <c r="AL137" s="207">
        <f t="shared" si="124"/>
        <v>0.036713495313089074</v>
      </c>
    </row>
    <row r="138" spans="1:38" ht="12" customHeight="1">
      <c r="A138" s="3"/>
      <c r="B138" s="3" t="s">
        <v>129</v>
      </c>
      <c r="C138" s="3" t="s">
        <v>1</v>
      </c>
      <c r="D138" s="6" t="s">
        <v>2</v>
      </c>
      <c r="E138" s="6" t="s">
        <v>1</v>
      </c>
      <c r="F138" s="6" t="s">
        <v>2</v>
      </c>
      <c r="G138" s="6" t="s">
        <v>1</v>
      </c>
      <c r="H138" s="6" t="s">
        <v>2</v>
      </c>
      <c r="I138" s="6" t="s">
        <v>1</v>
      </c>
      <c r="J138" s="6" t="s">
        <v>2</v>
      </c>
      <c r="K138" s="6" t="s">
        <v>1</v>
      </c>
      <c r="L138" s="6" t="s">
        <v>2</v>
      </c>
      <c r="M138" s="6" t="s">
        <v>1</v>
      </c>
      <c r="N138" s="6" t="s">
        <v>2</v>
      </c>
      <c r="O138" s="6" t="s">
        <v>1</v>
      </c>
      <c r="P138" s="6" t="s">
        <v>2</v>
      </c>
      <c r="Q138" s="6" t="s">
        <v>41</v>
      </c>
      <c r="R138" s="6" t="s">
        <v>2</v>
      </c>
      <c r="S138" s="6" t="s">
        <v>1</v>
      </c>
      <c r="T138" s="6" t="s">
        <v>2</v>
      </c>
      <c r="U138" s="6" t="s">
        <v>41</v>
      </c>
      <c r="V138" s="6" t="s">
        <v>2</v>
      </c>
      <c r="W138" s="6" t="s">
        <v>1</v>
      </c>
      <c r="X138" s="6" t="s">
        <v>2</v>
      </c>
      <c r="Y138" s="6" t="s">
        <v>1</v>
      </c>
      <c r="Z138" s="6" t="s">
        <v>2</v>
      </c>
      <c r="AA138" s="6" t="s">
        <v>1</v>
      </c>
      <c r="AB138" s="6" t="s">
        <v>2</v>
      </c>
      <c r="AC138" s="3" t="s">
        <v>1</v>
      </c>
      <c r="AD138" s="3" t="s">
        <v>2</v>
      </c>
      <c r="AE138" s="3" t="s">
        <v>1</v>
      </c>
      <c r="AF138" s="3" t="s">
        <v>2</v>
      </c>
      <c r="AG138" s="3" t="s">
        <v>1</v>
      </c>
      <c r="AH138" s="3" t="s">
        <v>2</v>
      </c>
      <c r="AI138" s="3" t="s">
        <v>3</v>
      </c>
      <c r="AJ138" s="3" t="s">
        <v>2</v>
      </c>
      <c r="AK138" s="197" t="s">
        <v>461</v>
      </c>
      <c r="AL138" s="197" t="s">
        <v>462</v>
      </c>
    </row>
    <row r="139" spans="1:38" ht="12" customHeight="1">
      <c r="A139" s="3">
        <v>110</v>
      </c>
      <c r="B139" s="29" t="s">
        <v>45</v>
      </c>
      <c r="C139" s="3" t="s">
        <v>4</v>
      </c>
      <c r="D139" s="6" t="s">
        <v>5</v>
      </c>
      <c r="E139" s="6" t="s">
        <v>5</v>
      </c>
      <c r="F139" s="6" t="s">
        <v>6</v>
      </c>
      <c r="G139" s="6" t="s">
        <v>6</v>
      </c>
      <c r="H139" s="6" t="s">
        <v>7</v>
      </c>
      <c r="I139" s="6" t="s">
        <v>7</v>
      </c>
      <c r="J139" s="6" t="s">
        <v>8</v>
      </c>
      <c r="K139" s="6" t="s">
        <v>8</v>
      </c>
      <c r="L139" s="6" t="s">
        <v>9</v>
      </c>
      <c r="M139" s="6" t="s">
        <v>9</v>
      </c>
      <c r="N139" s="6" t="s">
        <v>42</v>
      </c>
      <c r="O139" s="6" t="s">
        <v>10</v>
      </c>
      <c r="P139" s="6" t="s">
        <v>43</v>
      </c>
      <c r="Q139" s="6" t="s">
        <v>43</v>
      </c>
      <c r="R139" s="6" t="s">
        <v>44</v>
      </c>
      <c r="S139" s="6" t="s">
        <v>12</v>
      </c>
      <c r="T139" s="6" t="s">
        <v>13</v>
      </c>
      <c r="U139" s="6" t="s">
        <v>13</v>
      </c>
      <c r="V139" s="6" t="s">
        <v>14</v>
      </c>
      <c r="W139" s="6" t="s">
        <v>14</v>
      </c>
      <c r="X139" s="6" t="s">
        <v>15</v>
      </c>
      <c r="Y139" s="6" t="s">
        <v>15</v>
      </c>
      <c r="Z139" s="6" t="s">
        <v>16</v>
      </c>
      <c r="AA139" s="6" t="s">
        <v>16</v>
      </c>
      <c r="AB139" s="6" t="s">
        <v>17</v>
      </c>
      <c r="AC139" s="6" t="s">
        <v>17</v>
      </c>
      <c r="AD139" s="6" t="s">
        <v>427</v>
      </c>
      <c r="AE139" s="6" t="s">
        <v>427</v>
      </c>
      <c r="AF139" s="6" t="s">
        <v>439</v>
      </c>
      <c r="AG139" s="6" t="s">
        <v>439</v>
      </c>
      <c r="AH139" s="6" t="s">
        <v>452</v>
      </c>
      <c r="AI139" s="6" t="s">
        <v>452</v>
      </c>
      <c r="AJ139" s="6" t="s">
        <v>464</v>
      </c>
      <c r="AK139" s="198" t="s">
        <v>463</v>
      </c>
      <c r="AL139" s="198" t="s">
        <v>463</v>
      </c>
    </row>
    <row r="140" spans="1:38" ht="12" customHeight="1">
      <c r="A140" s="25">
        <v>1001</v>
      </c>
      <c r="B140" s="26" t="s">
        <v>90</v>
      </c>
      <c r="C140" s="34">
        <v>244141</v>
      </c>
      <c r="D140" s="28">
        <v>251490</v>
      </c>
      <c r="E140" s="28">
        <v>252746</v>
      </c>
      <c r="F140" s="35">
        <v>266740</v>
      </c>
      <c r="G140" s="28">
        <v>263494</v>
      </c>
      <c r="H140" s="35">
        <v>275487</v>
      </c>
      <c r="I140" s="35">
        <v>279918</v>
      </c>
      <c r="J140" s="28">
        <v>266290</v>
      </c>
      <c r="K140" s="28">
        <v>274116</v>
      </c>
      <c r="L140" s="28">
        <v>297891</v>
      </c>
      <c r="M140" s="28">
        <v>294724</v>
      </c>
      <c r="N140" s="28">
        <v>309868</v>
      </c>
      <c r="O140" s="28">
        <v>321948</v>
      </c>
      <c r="P140" s="28">
        <v>323594</v>
      </c>
      <c r="Q140" s="28">
        <v>311281</v>
      </c>
      <c r="R140" s="28">
        <v>323910</v>
      </c>
      <c r="S140" s="28">
        <v>324339</v>
      </c>
      <c r="T140" s="28">
        <v>340483</v>
      </c>
      <c r="U140" s="28">
        <v>330104</v>
      </c>
      <c r="V140" s="28">
        <v>320100</v>
      </c>
      <c r="W140" s="28">
        <v>319970</v>
      </c>
      <c r="X140" s="28">
        <v>320100</v>
      </c>
      <c r="Y140" s="28">
        <v>313013</v>
      </c>
      <c r="Z140" s="28">
        <v>317094</v>
      </c>
      <c r="AA140" s="147">
        <v>323706.68</v>
      </c>
      <c r="AB140" s="28">
        <v>332934</v>
      </c>
      <c r="AC140" s="28">
        <v>334429</v>
      </c>
      <c r="AD140" s="28">
        <v>339617</v>
      </c>
      <c r="AE140" s="28">
        <v>336467</v>
      </c>
      <c r="AF140" s="28">
        <v>370415</v>
      </c>
      <c r="AG140" s="28">
        <v>362555</v>
      </c>
      <c r="AH140" s="28">
        <v>374045</v>
      </c>
      <c r="AI140" s="28">
        <v>374045</v>
      </c>
      <c r="AJ140" s="28">
        <v>382444</v>
      </c>
      <c r="AK140" s="204">
        <f>SUM(AJ140-AH140)</f>
        <v>8399</v>
      </c>
      <c r="AL140" s="201">
        <f>SUM(AK140/AH140)</f>
        <v>0.022454517504578327</v>
      </c>
    </row>
    <row r="141" spans="1:38" s="24" customFormat="1" ht="12" customHeight="1">
      <c r="A141" s="25">
        <v>1003</v>
      </c>
      <c r="B141" s="26" t="s">
        <v>92</v>
      </c>
      <c r="C141" s="34">
        <v>367</v>
      </c>
      <c r="D141" s="28">
        <v>3000</v>
      </c>
      <c r="E141" s="28">
        <v>35</v>
      </c>
      <c r="F141" s="35">
        <v>3000</v>
      </c>
      <c r="G141" s="28">
        <v>0</v>
      </c>
      <c r="H141" s="35">
        <v>3000</v>
      </c>
      <c r="I141" s="35">
        <v>0</v>
      </c>
      <c r="J141" s="28">
        <v>3000</v>
      </c>
      <c r="K141" s="28">
        <v>5961</v>
      </c>
      <c r="L141" s="28">
        <v>2000</v>
      </c>
      <c r="M141" s="28">
        <v>0</v>
      </c>
      <c r="N141" s="28">
        <v>2000</v>
      </c>
      <c r="O141" s="28">
        <v>0</v>
      </c>
      <c r="P141" s="28">
        <v>2000</v>
      </c>
      <c r="Q141" s="28">
        <v>0</v>
      </c>
      <c r="R141" s="28">
        <v>2000</v>
      </c>
      <c r="S141" s="28">
        <v>0</v>
      </c>
      <c r="T141" s="28">
        <v>2000</v>
      </c>
      <c r="U141" s="28">
        <v>167</v>
      </c>
      <c r="V141" s="28">
        <v>2000</v>
      </c>
      <c r="W141" s="28">
        <v>0</v>
      </c>
      <c r="X141" s="28">
        <v>2000</v>
      </c>
      <c r="Y141" s="28">
        <v>0</v>
      </c>
      <c r="Z141" s="28">
        <v>2000</v>
      </c>
      <c r="AA141" s="28">
        <v>0</v>
      </c>
      <c r="AB141" s="28">
        <v>2000</v>
      </c>
      <c r="AC141" s="28">
        <v>0</v>
      </c>
      <c r="AD141" s="28">
        <v>2000</v>
      </c>
      <c r="AE141" s="28">
        <v>0</v>
      </c>
      <c r="AF141" s="28">
        <v>2000</v>
      </c>
      <c r="AG141" s="28">
        <v>0</v>
      </c>
      <c r="AH141" s="28">
        <v>2000</v>
      </c>
      <c r="AI141" s="28">
        <v>2000</v>
      </c>
      <c r="AJ141" s="28">
        <v>2000</v>
      </c>
      <c r="AK141" s="204">
        <f aca="true" t="shared" si="199" ref="AK141:AK160">SUM(AJ141-AH141)</f>
        <v>0</v>
      </c>
      <c r="AL141" s="201">
        <f aca="true" t="shared" si="200" ref="AL141:AL160">SUM(AK141/AH141)</f>
        <v>0</v>
      </c>
    </row>
    <row r="142" spans="1:38" ht="12" customHeight="1">
      <c r="A142" s="25">
        <v>1020</v>
      </c>
      <c r="B142" s="26" t="s">
        <v>93</v>
      </c>
      <c r="C142" s="34">
        <v>18453</v>
      </c>
      <c r="D142" s="28">
        <v>20823</v>
      </c>
      <c r="E142" s="28">
        <v>19310</v>
      </c>
      <c r="F142" s="35">
        <v>20635</v>
      </c>
      <c r="G142" s="28">
        <v>19712</v>
      </c>
      <c r="H142" s="35">
        <v>21300</v>
      </c>
      <c r="I142" s="35">
        <v>21201</v>
      </c>
      <c r="J142" s="28">
        <v>20600</v>
      </c>
      <c r="K142" s="28">
        <v>21041</v>
      </c>
      <c r="L142" s="28">
        <v>22781</v>
      </c>
      <c r="M142" s="28">
        <v>22661</v>
      </c>
      <c r="N142" s="28">
        <v>23860</v>
      </c>
      <c r="O142" s="28">
        <v>21806</v>
      </c>
      <c r="P142" s="28">
        <v>24780</v>
      </c>
      <c r="Q142" s="28">
        <v>23865</v>
      </c>
      <c r="R142" s="28">
        <v>24800</v>
      </c>
      <c r="S142" s="28">
        <v>24068</v>
      </c>
      <c r="T142" s="28">
        <v>26002</v>
      </c>
      <c r="U142" s="28">
        <v>24977</v>
      </c>
      <c r="V142" s="28">
        <v>24640</v>
      </c>
      <c r="W142" s="28">
        <v>24726</v>
      </c>
      <c r="X142" s="28">
        <v>24640</v>
      </c>
      <c r="Y142" s="28">
        <v>23826</v>
      </c>
      <c r="Z142" s="28">
        <v>24410</v>
      </c>
      <c r="AA142" s="147">
        <v>24452.74</v>
      </c>
      <c r="AB142" s="28">
        <v>25622</v>
      </c>
      <c r="AC142" s="28">
        <v>24499</v>
      </c>
      <c r="AD142" s="28">
        <v>26134</v>
      </c>
      <c r="AE142" s="28">
        <v>25084</v>
      </c>
      <c r="AF142" s="28">
        <v>28490</v>
      </c>
      <c r="AG142" s="28">
        <v>27887</v>
      </c>
      <c r="AH142" s="28">
        <v>28768</v>
      </c>
      <c r="AI142" s="28">
        <v>28768</v>
      </c>
      <c r="AJ142" s="28">
        <v>29410</v>
      </c>
      <c r="AK142" s="204">
        <f t="shared" si="199"/>
        <v>642</v>
      </c>
      <c r="AL142" s="201">
        <f t="shared" si="200"/>
        <v>0.02231646273637375</v>
      </c>
    </row>
    <row r="143" spans="1:38" ht="12" customHeight="1">
      <c r="A143" s="30"/>
      <c r="B143" s="26" t="s">
        <v>130</v>
      </c>
      <c r="C143" s="33">
        <f aca="true" t="shared" si="201" ref="C143:I143">SUM(C140:C142)</f>
        <v>262961</v>
      </c>
      <c r="D143" s="4">
        <f t="shared" si="201"/>
        <v>275313</v>
      </c>
      <c r="E143" s="4">
        <f t="shared" si="201"/>
        <v>272091</v>
      </c>
      <c r="F143" s="36">
        <f t="shared" si="201"/>
        <v>290375</v>
      </c>
      <c r="G143" s="4">
        <f>SUM(G140:G142)</f>
        <v>283206</v>
      </c>
      <c r="H143" s="36">
        <f t="shared" si="201"/>
        <v>299787</v>
      </c>
      <c r="I143" s="36">
        <f t="shared" si="201"/>
        <v>301119</v>
      </c>
      <c r="J143" s="4">
        <f aca="true" t="shared" si="202" ref="J143:P143">SUM(J140:J142)</f>
        <v>289890</v>
      </c>
      <c r="K143" s="4">
        <f t="shared" si="202"/>
        <v>301118</v>
      </c>
      <c r="L143" s="4">
        <f t="shared" si="202"/>
        <v>322672</v>
      </c>
      <c r="M143" s="4">
        <f t="shared" si="202"/>
        <v>317385</v>
      </c>
      <c r="N143" s="4">
        <f t="shared" si="202"/>
        <v>335728</v>
      </c>
      <c r="O143" s="4">
        <f t="shared" si="202"/>
        <v>343754</v>
      </c>
      <c r="P143" s="4">
        <f t="shared" si="202"/>
        <v>350374</v>
      </c>
      <c r="Q143" s="4">
        <f aca="true" t="shared" si="203" ref="Q143:Z143">SUM(Q140:Q142)</f>
        <v>335146</v>
      </c>
      <c r="R143" s="4">
        <f t="shared" si="203"/>
        <v>350710</v>
      </c>
      <c r="S143" s="4">
        <f t="shared" si="203"/>
        <v>348407</v>
      </c>
      <c r="T143" s="4">
        <f t="shared" si="203"/>
        <v>368485</v>
      </c>
      <c r="U143" s="4">
        <f>SUM(U140:U142)</f>
        <v>355248</v>
      </c>
      <c r="V143" s="4">
        <f t="shared" si="203"/>
        <v>346740</v>
      </c>
      <c r="W143" s="4">
        <f t="shared" si="203"/>
        <v>344696</v>
      </c>
      <c r="X143" s="4">
        <f t="shared" si="203"/>
        <v>346740</v>
      </c>
      <c r="Y143" s="4">
        <f t="shared" si="203"/>
        <v>336839</v>
      </c>
      <c r="Z143" s="4">
        <f t="shared" si="203"/>
        <v>343504</v>
      </c>
      <c r="AA143" s="4">
        <f aca="true" t="shared" si="204" ref="AA143:AF143">SUM(AA140:AA142)</f>
        <v>348159.42</v>
      </c>
      <c r="AB143" s="4">
        <f t="shared" si="204"/>
        <v>360556</v>
      </c>
      <c r="AC143" s="4">
        <f t="shared" si="204"/>
        <v>358928</v>
      </c>
      <c r="AD143" s="4">
        <f t="shared" si="204"/>
        <v>367751</v>
      </c>
      <c r="AE143" s="4">
        <f t="shared" si="204"/>
        <v>361551</v>
      </c>
      <c r="AF143" s="4">
        <f t="shared" si="204"/>
        <v>400905</v>
      </c>
      <c r="AG143" s="4">
        <f>SUM(AG140:AG142)</f>
        <v>390442</v>
      </c>
      <c r="AH143" s="4">
        <f>SUM(AH140:AH142)</f>
        <v>404813</v>
      </c>
      <c r="AI143" s="4">
        <f>SUM(AI140:AI142)</f>
        <v>404813</v>
      </c>
      <c r="AJ143" s="4">
        <f>SUM(AJ140:AJ142)</f>
        <v>413854</v>
      </c>
      <c r="AK143" s="206">
        <f t="shared" si="199"/>
        <v>9041</v>
      </c>
      <c r="AL143" s="202">
        <f t="shared" si="200"/>
        <v>0.022333768925405062</v>
      </c>
    </row>
    <row r="144" spans="1:38" ht="12" customHeight="1">
      <c r="A144" s="25">
        <v>2001</v>
      </c>
      <c r="B144" s="26" t="s">
        <v>95</v>
      </c>
      <c r="C144" s="34">
        <v>12828</v>
      </c>
      <c r="D144" s="34">
        <v>32700</v>
      </c>
      <c r="E144" s="34">
        <v>28183</v>
      </c>
      <c r="F144" s="34">
        <v>33750</v>
      </c>
      <c r="G144" s="34">
        <v>31008</v>
      </c>
      <c r="H144" s="34">
        <v>28750</v>
      </c>
      <c r="I144" s="34">
        <v>32750</v>
      </c>
      <c r="J144" s="34">
        <v>37000</v>
      </c>
      <c r="K144" s="34">
        <v>25768</v>
      </c>
      <c r="L144" s="34">
        <v>37000</v>
      </c>
      <c r="M144" s="34">
        <v>34462</v>
      </c>
      <c r="N144" s="34">
        <v>37000</v>
      </c>
      <c r="O144" s="34">
        <v>30383</v>
      </c>
      <c r="P144" s="34">
        <v>37000</v>
      </c>
      <c r="Q144" s="34">
        <v>27092</v>
      </c>
      <c r="R144" s="34">
        <v>37500</v>
      </c>
      <c r="S144" s="34">
        <v>26901</v>
      </c>
      <c r="T144" s="34">
        <v>37500</v>
      </c>
      <c r="U144" s="34">
        <v>39909</v>
      </c>
      <c r="V144" s="34">
        <v>37500</v>
      </c>
      <c r="W144" s="34">
        <v>28299</v>
      </c>
      <c r="X144" s="34">
        <v>37500</v>
      </c>
      <c r="Y144" s="34">
        <v>44715</v>
      </c>
      <c r="Z144" s="34">
        <v>37500</v>
      </c>
      <c r="AA144" s="147">
        <v>40119.18</v>
      </c>
      <c r="AB144" s="34">
        <v>30840</v>
      </c>
      <c r="AC144" s="34">
        <v>30338</v>
      </c>
      <c r="AD144" s="34">
        <v>30840</v>
      </c>
      <c r="AE144" s="34">
        <v>32286</v>
      </c>
      <c r="AF144" s="34">
        <v>33000</v>
      </c>
      <c r="AG144" s="34">
        <v>31908</v>
      </c>
      <c r="AH144" s="34">
        <v>34000</v>
      </c>
      <c r="AI144" s="34">
        <v>33600</v>
      </c>
      <c r="AJ144" s="34">
        <v>34000</v>
      </c>
      <c r="AK144" s="204">
        <f t="shared" si="199"/>
        <v>0</v>
      </c>
      <c r="AL144" s="201">
        <f t="shared" si="200"/>
        <v>0</v>
      </c>
    </row>
    <row r="145" spans="1:38" ht="12" customHeight="1">
      <c r="A145" s="25">
        <v>2004</v>
      </c>
      <c r="B145" s="26" t="s">
        <v>131</v>
      </c>
      <c r="C145" s="34">
        <v>6676</v>
      </c>
      <c r="D145" s="34">
        <v>13000</v>
      </c>
      <c r="E145" s="34">
        <v>13089</v>
      </c>
      <c r="F145" s="34">
        <v>11500</v>
      </c>
      <c r="G145" s="34">
        <v>9631</v>
      </c>
      <c r="H145" s="34">
        <v>11500</v>
      </c>
      <c r="I145" s="34">
        <v>12486</v>
      </c>
      <c r="J145" s="34">
        <v>11000</v>
      </c>
      <c r="K145" s="34">
        <v>10398</v>
      </c>
      <c r="L145" s="34">
        <v>11000</v>
      </c>
      <c r="M145" s="34">
        <v>9537</v>
      </c>
      <c r="N145" s="34">
        <v>11000</v>
      </c>
      <c r="O145" s="34">
        <v>9164</v>
      </c>
      <c r="P145" s="34">
        <v>11700</v>
      </c>
      <c r="Q145" s="34">
        <v>8720</v>
      </c>
      <c r="R145" s="34">
        <v>11700</v>
      </c>
      <c r="S145" s="34">
        <v>10125</v>
      </c>
      <c r="T145" s="34">
        <v>11700</v>
      </c>
      <c r="U145" s="34">
        <v>8787</v>
      </c>
      <c r="V145" s="34">
        <v>10500</v>
      </c>
      <c r="W145" s="34">
        <v>8157</v>
      </c>
      <c r="X145" s="34">
        <v>10500</v>
      </c>
      <c r="Y145" s="34">
        <v>10065</v>
      </c>
      <c r="Z145" s="34">
        <v>10000</v>
      </c>
      <c r="AA145" s="147">
        <v>9287.1</v>
      </c>
      <c r="AB145" s="34">
        <v>10000</v>
      </c>
      <c r="AC145" s="34">
        <v>10546</v>
      </c>
      <c r="AD145" s="34">
        <v>10000</v>
      </c>
      <c r="AE145" s="34">
        <v>9212</v>
      </c>
      <c r="AF145" s="34">
        <v>10000</v>
      </c>
      <c r="AG145" s="34">
        <v>9882</v>
      </c>
      <c r="AH145" s="34">
        <v>10000</v>
      </c>
      <c r="AI145" s="34">
        <v>10000</v>
      </c>
      <c r="AJ145" s="34">
        <v>10000</v>
      </c>
      <c r="AK145" s="204">
        <f t="shared" si="199"/>
        <v>0</v>
      </c>
      <c r="AL145" s="201">
        <f t="shared" si="200"/>
        <v>0</v>
      </c>
    </row>
    <row r="146" spans="1:38" ht="12" customHeight="1">
      <c r="A146" s="25">
        <v>2005</v>
      </c>
      <c r="B146" s="26" t="s">
        <v>99</v>
      </c>
      <c r="C146" s="34">
        <v>11198</v>
      </c>
      <c r="D146" s="34">
        <v>11500</v>
      </c>
      <c r="E146" s="34">
        <v>10705</v>
      </c>
      <c r="F146" s="34">
        <v>11150</v>
      </c>
      <c r="G146" s="34">
        <v>10388</v>
      </c>
      <c r="H146" s="34">
        <v>11150</v>
      </c>
      <c r="I146" s="34">
        <v>9907</v>
      </c>
      <c r="J146" s="34">
        <v>11500</v>
      </c>
      <c r="K146" s="34">
        <v>10117</v>
      </c>
      <c r="L146" s="34">
        <v>11000</v>
      </c>
      <c r="M146" s="34">
        <v>9310</v>
      </c>
      <c r="N146" s="34">
        <v>12000</v>
      </c>
      <c r="O146" s="34">
        <v>9808</v>
      </c>
      <c r="P146" s="34">
        <v>13500</v>
      </c>
      <c r="Q146" s="34">
        <v>9705</v>
      </c>
      <c r="R146" s="34">
        <v>13500</v>
      </c>
      <c r="S146" s="34">
        <v>8015</v>
      </c>
      <c r="T146" s="34">
        <v>13800</v>
      </c>
      <c r="U146" s="34">
        <v>10725</v>
      </c>
      <c r="V146" s="34">
        <v>12800</v>
      </c>
      <c r="W146" s="34">
        <v>10249</v>
      </c>
      <c r="X146" s="34">
        <v>12000</v>
      </c>
      <c r="Y146" s="34">
        <v>11924</v>
      </c>
      <c r="Z146" s="34">
        <v>10000</v>
      </c>
      <c r="AA146" s="147">
        <v>13014.26</v>
      </c>
      <c r="AB146" s="34">
        <v>10500</v>
      </c>
      <c r="AC146" s="34">
        <v>10501</v>
      </c>
      <c r="AD146" s="34">
        <v>10500</v>
      </c>
      <c r="AE146" s="34">
        <v>10635</v>
      </c>
      <c r="AF146" s="34">
        <v>10500</v>
      </c>
      <c r="AG146" s="34">
        <v>10467</v>
      </c>
      <c r="AH146" s="34">
        <v>11000</v>
      </c>
      <c r="AI146" s="34">
        <v>11000</v>
      </c>
      <c r="AJ146" s="34">
        <v>11000</v>
      </c>
      <c r="AK146" s="204">
        <f t="shared" si="199"/>
        <v>0</v>
      </c>
      <c r="AL146" s="201">
        <f t="shared" si="200"/>
        <v>0</v>
      </c>
    </row>
    <row r="147" spans="1:38" ht="12" customHeight="1">
      <c r="A147" s="25">
        <v>2006</v>
      </c>
      <c r="B147" s="26" t="s">
        <v>132</v>
      </c>
      <c r="C147" s="34">
        <v>3293</v>
      </c>
      <c r="D147" s="34">
        <v>3930</v>
      </c>
      <c r="E147" s="34">
        <v>3597</v>
      </c>
      <c r="F147" s="34">
        <v>3930</v>
      </c>
      <c r="G147" s="34">
        <v>3384</v>
      </c>
      <c r="H147" s="34">
        <v>3930</v>
      </c>
      <c r="I147" s="34">
        <v>3666</v>
      </c>
      <c r="J147" s="34">
        <v>3930</v>
      </c>
      <c r="K147" s="34">
        <v>3776</v>
      </c>
      <c r="L147" s="34">
        <v>4600</v>
      </c>
      <c r="M147" s="34">
        <v>4201</v>
      </c>
      <c r="N147" s="34">
        <v>4750</v>
      </c>
      <c r="O147" s="34">
        <v>4386</v>
      </c>
      <c r="P147" s="34">
        <v>4950</v>
      </c>
      <c r="Q147" s="34">
        <v>4435</v>
      </c>
      <c r="R147" s="34">
        <v>5200</v>
      </c>
      <c r="S147" s="34">
        <v>4317</v>
      </c>
      <c r="T147" s="34">
        <v>5400</v>
      </c>
      <c r="U147" s="34">
        <v>4899</v>
      </c>
      <c r="V147" s="34">
        <v>5400</v>
      </c>
      <c r="W147" s="34">
        <v>4959</v>
      </c>
      <c r="X147" s="34">
        <v>5400</v>
      </c>
      <c r="Y147" s="34">
        <v>4880</v>
      </c>
      <c r="Z147" s="34">
        <v>5510</v>
      </c>
      <c r="AA147" s="147">
        <v>4961.36</v>
      </c>
      <c r="AB147" s="34">
        <v>5500</v>
      </c>
      <c r="AC147" s="34">
        <v>4797</v>
      </c>
      <c r="AD147" s="34">
        <v>5500</v>
      </c>
      <c r="AE147" s="34">
        <v>4964</v>
      </c>
      <c r="AF147" s="34">
        <v>5500</v>
      </c>
      <c r="AG147" s="34">
        <v>4889</v>
      </c>
      <c r="AH147" s="34">
        <v>5500</v>
      </c>
      <c r="AI147" s="34">
        <v>5500</v>
      </c>
      <c r="AJ147" s="34">
        <v>5500</v>
      </c>
      <c r="AK147" s="204">
        <f t="shared" si="199"/>
        <v>0</v>
      </c>
      <c r="AL147" s="201">
        <f t="shared" si="200"/>
        <v>0</v>
      </c>
    </row>
    <row r="148" spans="1:38" ht="12" customHeight="1">
      <c r="A148" s="25">
        <v>2007</v>
      </c>
      <c r="B148" s="26" t="s">
        <v>102</v>
      </c>
      <c r="C148" s="34">
        <v>2248</v>
      </c>
      <c r="D148" s="34">
        <v>1040</v>
      </c>
      <c r="E148" s="34">
        <v>1088</v>
      </c>
      <c r="F148" s="34">
        <v>1200</v>
      </c>
      <c r="G148" s="34">
        <v>1027</v>
      </c>
      <c r="H148" s="34">
        <v>1200</v>
      </c>
      <c r="I148" s="34">
        <v>1383</v>
      </c>
      <c r="J148" s="34">
        <v>1200</v>
      </c>
      <c r="K148" s="34">
        <v>1458</v>
      </c>
      <c r="L148" s="34">
        <v>1200</v>
      </c>
      <c r="M148" s="34">
        <v>480</v>
      </c>
      <c r="N148" s="34">
        <v>1240</v>
      </c>
      <c r="O148" s="34">
        <v>1429</v>
      </c>
      <c r="P148" s="34">
        <v>1290</v>
      </c>
      <c r="Q148" s="34">
        <v>1127</v>
      </c>
      <c r="R148" s="34">
        <v>1320</v>
      </c>
      <c r="S148" s="34">
        <v>2129</v>
      </c>
      <c r="T148" s="34">
        <v>1320</v>
      </c>
      <c r="U148" s="34">
        <v>125</v>
      </c>
      <c r="V148" s="34">
        <v>1320</v>
      </c>
      <c r="W148" s="34">
        <v>205</v>
      </c>
      <c r="X148" s="34">
        <v>1320</v>
      </c>
      <c r="Y148" s="34">
        <v>2167</v>
      </c>
      <c r="Z148" s="34">
        <v>1350</v>
      </c>
      <c r="AA148" s="147">
        <v>1652.15</v>
      </c>
      <c r="AB148" s="34">
        <v>1425</v>
      </c>
      <c r="AC148" s="34">
        <v>1676</v>
      </c>
      <c r="AD148" s="34">
        <v>1730</v>
      </c>
      <c r="AE148" s="34">
        <v>1646</v>
      </c>
      <c r="AF148" s="34">
        <v>1730</v>
      </c>
      <c r="AG148" s="34">
        <v>405</v>
      </c>
      <c r="AH148" s="34">
        <v>1730</v>
      </c>
      <c r="AI148" s="34">
        <v>1730</v>
      </c>
      <c r="AJ148" s="34">
        <v>1730</v>
      </c>
      <c r="AK148" s="204">
        <f t="shared" si="199"/>
        <v>0</v>
      </c>
      <c r="AL148" s="201">
        <f t="shared" si="200"/>
        <v>0</v>
      </c>
    </row>
    <row r="149" spans="1:38" ht="12" customHeight="1">
      <c r="A149" s="25">
        <v>2008</v>
      </c>
      <c r="B149" s="26" t="s">
        <v>103</v>
      </c>
      <c r="C149" s="34">
        <v>493</v>
      </c>
      <c r="D149" s="34">
        <v>1200</v>
      </c>
      <c r="E149" s="34">
        <v>0</v>
      </c>
      <c r="F149" s="34">
        <v>1200</v>
      </c>
      <c r="G149" s="34">
        <v>0</v>
      </c>
      <c r="H149" s="34">
        <v>1200</v>
      </c>
      <c r="I149" s="34">
        <v>695</v>
      </c>
      <c r="J149" s="34">
        <v>1000</v>
      </c>
      <c r="K149" s="34">
        <v>735</v>
      </c>
      <c r="L149" s="34">
        <v>1000</v>
      </c>
      <c r="M149" s="34">
        <v>35</v>
      </c>
      <c r="N149" s="34">
        <v>1000</v>
      </c>
      <c r="O149" s="34">
        <v>236</v>
      </c>
      <c r="P149" s="34">
        <v>1000</v>
      </c>
      <c r="Q149" s="34">
        <v>130</v>
      </c>
      <c r="R149" s="34">
        <v>1000</v>
      </c>
      <c r="S149" s="34">
        <v>20</v>
      </c>
      <c r="T149" s="34">
        <v>1000</v>
      </c>
      <c r="U149" s="34">
        <v>0</v>
      </c>
      <c r="V149" s="34">
        <v>1000</v>
      </c>
      <c r="W149" s="34">
        <v>0</v>
      </c>
      <c r="X149" s="34">
        <v>1000</v>
      </c>
      <c r="Y149" s="34">
        <v>894</v>
      </c>
      <c r="Z149" s="34">
        <v>2000</v>
      </c>
      <c r="AA149" s="147">
        <v>285</v>
      </c>
      <c r="AB149" s="34">
        <v>1800</v>
      </c>
      <c r="AC149" s="34">
        <v>0</v>
      </c>
      <c r="AD149" s="34">
        <v>1800</v>
      </c>
      <c r="AE149" s="34">
        <v>503</v>
      </c>
      <c r="AF149" s="34">
        <v>1800</v>
      </c>
      <c r="AG149" s="34">
        <v>588</v>
      </c>
      <c r="AH149" s="34">
        <v>1800</v>
      </c>
      <c r="AI149" s="34">
        <v>1800</v>
      </c>
      <c r="AJ149" s="34">
        <v>1800</v>
      </c>
      <c r="AK149" s="204">
        <f t="shared" si="199"/>
        <v>0</v>
      </c>
      <c r="AL149" s="201">
        <f t="shared" si="200"/>
        <v>0</v>
      </c>
    </row>
    <row r="150" spans="1:38" ht="12" customHeight="1">
      <c r="A150" s="25">
        <v>2009</v>
      </c>
      <c r="B150" s="26" t="s">
        <v>101</v>
      </c>
      <c r="C150" s="34">
        <v>6018</v>
      </c>
      <c r="D150" s="34">
        <v>9000</v>
      </c>
      <c r="E150" s="34">
        <v>4720</v>
      </c>
      <c r="F150" s="34">
        <v>6000</v>
      </c>
      <c r="G150" s="34">
        <v>5191</v>
      </c>
      <c r="H150" s="34">
        <v>6000</v>
      </c>
      <c r="I150" s="34">
        <v>6921</v>
      </c>
      <c r="J150" s="34">
        <v>3500</v>
      </c>
      <c r="K150" s="34">
        <v>1178</v>
      </c>
      <c r="L150" s="34">
        <v>3500</v>
      </c>
      <c r="M150" s="34">
        <v>3116</v>
      </c>
      <c r="N150" s="34">
        <v>5300</v>
      </c>
      <c r="O150" s="34">
        <v>2608</v>
      </c>
      <c r="P150" s="34">
        <v>5500</v>
      </c>
      <c r="Q150" s="34">
        <v>1976</v>
      </c>
      <c r="R150" s="34">
        <v>5500</v>
      </c>
      <c r="S150" s="34">
        <v>6329</v>
      </c>
      <c r="T150" s="34">
        <v>5000</v>
      </c>
      <c r="U150" s="34">
        <v>3691</v>
      </c>
      <c r="V150" s="34">
        <v>2500</v>
      </c>
      <c r="W150" s="34">
        <v>378</v>
      </c>
      <c r="X150" s="34">
        <v>2500</v>
      </c>
      <c r="Y150" s="34">
        <v>1973</v>
      </c>
      <c r="Z150" s="34">
        <v>4000</v>
      </c>
      <c r="AA150" s="147">
        <v>2543.22</v>
      </c>
      <c r="AB150" s="34">
        <v>4000</v>
      </c>
      <c r="AC150" s="34">
        <v>2032</v>
      </c>
      <c r="AD150" s="34">
        <v>3600</v>
      </c>
      <c r="AE150" s="34">
        <v>2402</v>
      </c>
      <c r="AF150" s="34">
        <v>3600</v>
      </c>
      <c r="AG150" s="34">
        <v>3845</v>
      </c>
      <c r="AH150" s="34">
        <v>3600</v>
      </c>
      <c r="AI150" s="34">
        <v>3600</v>
      </c>
      <c r="AJ150" s="34">
        <v>3600</v>
      </c>
      <c r="AK150" s="204">
        <f t="shared" si="199"/>
        <v>0</v>
      </c>
      <c r="AL150" s="201">
        <f t="shared" si="200"/>
        <v>0</v>
      </c>
    </row>
    <row r="151" spans="1:38" ht="12" customHeight="1">
      <c r="A151" s="25">
        <v>2010</v>
      </c>
      <c r="B151" s="26" t="s">
        <v>104</v>
      </c>
      <c r="C151" s="34">
        <v>8294</v>
      </c>
      <c r="D151" s="34">
        <v>7200</v>
      </c>
      <c r="E151" s="34">
        <v>7863</v>
      </c>
      <c r="F151" s="34">
        <v>13200</v>
      </c>
      <c r="G151" s="34">
        <v>11757</v>
      </c>
      <c r="H151" s="34">
        <v>12000</v>
      </c>
      <c r="I151" s="34">
        <v>9327</v>
      </c>
      <c r="J151" s="34">
        <v>5000</v>
      </c>
      <c r="K151" s="34">
        <v>4513</v>
      </c>
      <c r="L151" s="34">
        <v>5000</v>
      </c>
      <c r="M151" s="34">
        <v>7046</v>
      </c>
      <c r="N151" s="34">
        <v>5000</v>
      </c>
      <c r="O151" s="34">
        <v>5733</v>
      </c>
      <c r="P151" s="34">
        <v>6000</v>
      </c>
      <c r="Q151" s="34">
        <v>12756</v>
      </c>
      <c r="R151" s="34">
        <v>6300</v>
      </c>
      <c r="S151" s="34">
        <v>6704</v>
      </c>
      <c r="T151" s="34">
        <v>6300</v>
      </c>
      <c r="U151" s="34">
        <v>4092</v>
      </c>
      <c r="V151" s="34">
        <v>6000</v>
      </c>
      <c r="W151" s="34">
        <v>2959</v>
      </c>
      <c r="X151" s="34">
        <v>6000</v>
      </c>
      <c r="Y151" s="34">
        <v>4906</v>
      </c>
      <c r="Z151" s="34">
        <v>6000</v>
      </c>
      <c r="AA151" s="147">
        <v>4910.51</v>
      </c>
      <c r="AB151" s="34">
        <v>6000</v>
      </c>
      <c r="AC151" s="34">
        <v>5725</v>
      </c>
      <c r="AD151" s="34">
        <v>6000</v>
      </c>
      <c r="AE151" s="34">
        <v>4847</v>
      </c>
      <c r="AF151" s="34">
        <v>6000</v>
      </c>
      <c r="AG151" s="34">
        <v>6104</v>
      </c>
      <c r="AH151" s="34">
        <v>6000</v>
      </c>
      <c r="AI151" s="34">
        <v>6000</v>
      </c>
      <c r="AJ151" s="34">
        <v>6000</v>
      </c>
      <c r="AK151" s="204">
        <f t="shared" si="199"/>
        <v>0</v>
      </c>
      <c r="AL151" s="201">
        <f t="shared" si="200"/>
        <v>0</v>
      </c>
    </row>
    <row r="152" spans="1:38" ht="12" customHeight="1">
      <c r="A152" s="25">
        <v>2015</v>
      </c>
      <c r="B152" s="26" t="s">
        <v>133</v>
      </c>
      <c r="C152" s="34">
        <v>508</v>
      </c>
      <c r="D152" s="34">
        <v>4000</v>
      </c>
      <c r="E152" s="34">
        <v>4880</v>
      </c>
      <c r="F152" s="34">
        <v>4000</v>
      </c>
      <c r="G152" s="34">
        <v>6208</v>
      </c>
      <c r="H152" s="34">
        <v>4000</v>
      </c>
      <c r="I152" s="34">
        <v>6236</v>
      </c>
      <c r="J152" s="34">
        <v>5340</v>
      </c>
      <c r="K152" s="34">
        <v>6409</v>
      </c>
      <c r="L152" s="34">
        <v>6600</v>
      </c>
      <c r="M152" s="34">
        <v>6638</v>
      </c>
      <c r="N152" s="34">
        <v>6800</v>
      </c>
      <c r="O152" s="34">
        <v>6370</v>
      </c>
      <c r="P152" s="34">
        <v>6800</v>
      </c>
      <c r="Q152" s="34">
        <v>5736</v>
      </c>
      <c r="R152" s="34">
        <v>6800</v>
      </c>
      <c r="S152" s="34">
        <v>5913</v>
      </c>
      <c r="T152" s="34">
        <v>6800</v>
      </c>
      <c r="U152" s="34">
        <v>5850</v>
      </c>
      <c r="V152" s="34">
        <v>6800</v>
      </c>
      <c r="W152" s="34">
        <v>5639</v>
      </c>
      <c r="X152" s="34">
        <v>6800</v>
      </c>
      <c r="Y152" s="34">
        <v>5478</v>
      </c>
      <c r="Z152" s="34">
        <v>9800</v>
      </c>
      <c r="AA152" s="147">
        <v>5265.34</v>
      </c>
      <c r="AB152" s="34">
        <v>9900</v>
      </c>
      <c r="AC152" s="34">
        <v>5203</v>
      </c>
      <c r="AD152" s="34">
        <v>9500</v>
      </c>
      <c r="AE152" s="34">
        <v>5486</v>
      </c>
      <c r="AF152" s="34">
        <v>9700</v>
      </c>
      <c r="AG152" s="34">
        <v>5718</v>
      </c>
      <c r="AH152" s="34">
        <v>9700</v>
      </c>
      <c r="AI152" s="34">
        <v>9700</v>
      </c>
      <c r="AJ152" s="34">
        <v>11000</v>
      </c>
      <c r="AK152" s="204">
        <f t="shared" si="199"/>
        <v>1300</v>
      </c>
      <c r="AL152" s="201">
        <f t="shared" si="200"/>
        <v>0.13402061855670103</v>
      </c>
    </row>
    <row r="153" spans="1:38" ht="12" customHeight="1">
      <c r="A153" s="25">
        <v>2016</v>
      </c>
      <c r="B153" s="26" t="s">
        <v>134</v>
      </c>
      <c r="C153" s="34">
        <v>1264</v>
      </c>
      <c r="D153" s="34">
        <v>3000</v>
      </c>
      <c r="E153" s="34">
        <v>2969</v>
      </c>
      <c r="F153" s="34">
        <v>2000</v>
      </c>
      <c r="G153" s="34">
        <v>1720</v>
      </c>
      <c r="H153" s="34">
        <v>2000</v>
      </c>
      <c r="I153" s="34">
        <v>1915</v>
      </c>
      <c r="J153" s="34">
        <v>2000</v>
      </c>
      <c r="K153" s="34">
        <v>843</v>
      </c>
      <c r="L153" s="34">
        <v>2000</v>
      </c>
      <c r="M153" s="34">
        <v>1025</v>
      </c>
      <c r="N153" s="34">
        <v>2500</v>
      </c>
      <c r="O153" s="34">
        <v>662</v>
      </c>
      <c r="P153" s="34">
        <v>2500</v>
      </c>
      <c r="Q153" s="34">
        <v>1572</v>
      </c>
      <c r="R153" s="34">
        <v>2500</v>
      </c>
      <c r="S153" s="34">
        <v>1075</v>
      </c>
      <c r="T153" s="34">
        <v>2500</v>
      </c>
      <c r="U153" s="34">
        <v>1362</v>
      </c>
      <c r="V153" s="34">
        <v>2000</v>
      </c>
      <c r="W153" s="34">
        <v>1797</v>
      </c>
      <c r="X153" s="34">
        <v>2000</v>
      </c>
      <c r="Y153" s="34">
        <v>3851</v>
      </c>
      <c r="Z153" s="34">
        <v>2000</v>
      </c>
      <c r="AA153" s="147">
        <v>2448.43</v>
      </c>
      <c r="AB153" s="34">
        <v>2000</v>
      </c>
      <c r="AC153" s="34">
        <v>2638</v>
      </c>
      <c r="AD153" s="34">
        <v>2000</v>
      </c>
      <c r="AE153" s="34">
        <v>1230</v>
      </c>
      <c r="AF153" s="34">
        <v>2000</v>
      </c>
      <c r="AG153" s="34">
        <v>2500</v>
      </c>
      <c r="AH153" s="34">
        <v>2000</v>
      </c>
      <c r="AI153" s="34">
        <v>2000</v>
      </c>
      <c r="AJ153" s="34">
        <v>2000</v>
      </c>
      <c r="AK153" s="204">
        <f t="shared" si="199"/>
        <v>0</v>
      </c>
      <c r="AL153" s="201">
        <f t="shared" si="200"/>
        <v>0</v>
      </c>
    </row>
    <row r="154" spans="1:38" ht="12" customHeight="1">
      <c r="A154" s="25">
        <v>2034</v>
      </c>
      <c r="B154" s="26" t="s">
        <v>135</v>
      </c>
      <c r="C154" s="34">
        <v>10645</v>
      </c>
      <c r="D154" s="34">
        <v>1200</v>
      </c>
      <c r="E154" s="34">
        <v>156</v>
      </c>
      <c r="F154" s="34">
        <v>1200</v>
      </c>
      <c r="G154" s="34">
        <v>495</v>
      </c>
      <c r="H154" s="34">
        <v>1200</v>
      </c>
      <c r="I154" s="34">
        <v>0</v>
      </c>
      <c r="J154" s="34">
        <v>1200</v>
      </c>
      <c r="K154" s="34">
        <v>0</v>
      </c>
      <c r="L154" s="34">
        <v>1200</v>
      </c>
      <c r="M154" s="34">
        <v>0</v>
      </c>
      <c r="N154" s="34">
        <v>1200</v>
      </c>
      <c r="O154" s="34">
        <v>111</v>
      </c>
      <c r="P154" s="34">
        <v>1200</v>
      </c>
      <c r="Q154" s="34">
        <v>0</v>
      </c>
      <c r="R154" s="34">
        <v>1200</v>
      </c>
      <c r="S154" s="34">
        <v>0</v>
      </c>
      <c r="T154" s="34">
        <v>1200</v>
      </c>
      <c r="U154" s="34">
        <v>0</v>
      </c>
      <c r="V154" s="34">
        <v>1200</v>
      </c>
      <c r="W154" s="34">
        <v>533</v>
      </c>
      <c r="X154" s="34">
        <v>1200</v>
      </c>
      <c r="Y154" s="34">
        <v>0</v>
      </c>
      <c r="Z154" s="34">
        <v>1000</v>
      </c>
      <c r="AA154" s="147">
        <v>0</v>
      </c>
      <c r="AB154" s="34">
        <v>1000</v>
      </c>
      <c r="AC154" s="34">
        <v>480</v>
      </c>
      <c r="AD154" s="34">
        <v>1000</v>
      </c>
      <c r="AE154" s="34">
        <v>0</v>
      </c>
      <c r="AF154" s="34">
        <v>1000</v>
      </c>
      <c r="AG154" s="34">
        <v>0</v>
      </c>
      <c r="AH154" s="34">
        <v>1000</v>
      </c>
      <c r="AI154" s="34">
        <v>1000</v>
      </c>
      <c r="AJ154" s="34">
        <v>1000</v>
      </c>
      <c r="AK154" s="204">
        <f t="shared" si="199"/>
        <v>0</v>
      </c>
      <c r="AL154" s="201">
        <f t="shared" si="200"/>
        <v>0</v>
      </c>
    </row>
    <row r="155" spans="1:38" ht="12" customHeight="1">
      <c r="A155" s="25">
        <v>2088</v>
      </c>
      <c r="B155" s="26" t="s">
        <v>136</v>
      </c>
      <c r="C155" s="34">
        <v>0</v>
      </c>
      <c r="D155" s="34">
        <v>12000</v>
      </c>
      <c r="E155" s="34">
        <v>16906</v>
      </c>
      <c r="F155" s="34">
        <v>12000</v>
      </c>
      <c r="G155" s="34">
        <v>17387</v>
      </c>
      <c r="H155" s="34">
        <v>12000</v>
      </c>
      <c r="I155" s="34">
        <v>22602</v>
      </c>
      <c r="J155" s="34">
        <v>17600</v>
      </c>
      <c r="K155" s="34">
        <v>20578</v>
      </c>
      <c r="L155" s="34">
        <v>22600</v>
      </c>
      <c r="M155" s="34">
        <v>23198</v>
      </c>
      <c r="N155" s="34">
        <v>23600</v>
      </c>
      <c r="O155" s="34">
        <v>16412</v>
      </c>
      <c r="P155" s="34">
        <v>24000</v>
      </c>
      <c r="Q155" s="34">
        <v>22707</v>
      </c>
      <c r="R155" s="34">
        <v>24500</v>
      </c>
      <c r="S155" s="34">
        <v>23998</v>
      </c>
      <c r="T155" s="34">
        <v>24500</v>
      </c>
      <c r="U155" s="34">
        <v>28445</v>
      </c>
      <c r="V155" s="34">
        <v>25000</v>
      </c>
      <c r="W155" s="34">
        <v>14349</v>
      </c>
      <c r="X155" s="34">
        <v>26000</v>
      </c>
      <c r="Y155" s="34">
        <v>20706</v>
      </c>
      <c r="Z155" s="34">
        <v>26000</v>
      </c>
      <c r="AA155" s="147">
        <v>19884.84</v>
      </c>
      <c r="AB155" s="34">
        <v>26000</v>
      </c>
      <c r="AC155" s="34">
        <v>29141</v>
      </c>
      <c r="AD155" s="34">
        <v>23000</v>
      </c>
      <c r="AE155" s="34">
        <v>22596</v>
      </c>
      <c r="AF155" s="34">
        <v>29000</v>
      </c>
      <c r="AG155" s="34">
        <v>26670</v>
      </c>
      <c r="AH155" s="34">
        <v>29000</v>
      </c>
      <c r="AI155" s="34">
        <v>29000</v>
      </c>
      <c r="AJ155" s="34">
        <v>29000</v>
      </c>
      <c r="AK155" s="204">
        <f t="shared" si="199"/>
        <v>0</v>
      </c>
      <c r="AL155" s="201">
        <f t="shared" si="200"/>
        <v>0</v>
      </c>
    </row>
    <row r="156" spans="1:38" s="24" customFormat="1" ht="12" customHeight="1">
      <c r="A156" s="25">
        <v>2200</v>
      </c>
      <c r="B156" s="26" t="s">
        <v>137</v>
      </c>
      <c r="C156" s="34">
        <v>5000</v>
      </c>
      <c r="D156" s="34">
        <v>5200</v>
      </c>
      <c r="E156" s="34">
        <v>5200</v>
      </c>
      <c r="F156" s="34">
        <v>16000</v>
      </c>
      <c r="G156" s="34">
        <v>16000</v>
      </c>
      <c r="H156" s="34">
        <v>18000</v>
      </c>
      <c r="I156" s="34">
        <v>18000</v>
      </c>
      <c r="J156" s="34">
        <v>18540</v>
      </c>
      <c r="K156" s="34">
        <v>18540</v>
      </c>
      <c r="L156" s="34">
        <v>19200</v>
      </c>
      <c r="M156" s="34">
        <v>19200</v>
      </c>
      <c r="N156" s="34">
        <v>19776</v>
      </c>
      <c r="O156" s="34">
        <v>19776</v>
      </c>
      <c r="P156" s="34">
        <v>20500</v>
      </c>
      <c r="Q156" s="34">
        <v>20500</v>
      </c>
      <c r="R156" s="34">
        <v>21200</v>
      </c>
      <c r="S156" s="34">
        <v>21200</v>
      </c>
      <c r="T156" s="34">
        <v>22100</v>
      </c>
      <c r="U156" s="34">
        <v>22100</v>
      </c>
      <c r="V156" s="34">
        <v>23000</v>
      </c>
      <c r="W156" s="34">
        <v>23000</v>
      </c>
      <c r="X156" s="34">
        <v>35200</v>
      </c>
      <c r="Y156" s="34">
        <v>35200</v>
      </c>
      <c r="Z156" s="34">
        <v>35904</v>
      </c>
      <c r="AA156" s="147">
        <v>35904</v>
      </c>
      <c r="AB156" s="34">
        <v>37700</v>
      </c>
      <c r="AC156" s="34">
        <v>37700</v>
      </c>
      <c r="AD156" s="34">
        <v>38450</v>
      </c>
      <c r="AE156" s="34">
        <v>38450</v>
      </c>
      <c r="AF156" s="34">
        <v>39220</v>
      </c>
      <c r="AG156" s="34">
        <v>39220</v>
      </c>
      <c r="AH156" s="34">
        <v>40200</v>
      </c>
      <c r="AI156" s="34">
        <v>40200</v>
      </c>
      <c r="AJ156" s="34">
        <v>41000</v>
      </c>
      <c r="AK156" s="204">
        <f t="shared" si="199"/>
        <v>800</v>
      </c>
      <c r="AL156" s="201">
        <f t="shared" si="200"/>
        <v>0.01990049751243781</v>
      </c>
    </row>
    <row r="157" spans="1:38" s="24" customFormat="1" ht="12" customHeight="1">
      <c r="A157" s="25">
        <v>2300</v>
      </c>
      <c r="B157" s="26" t="s">
        <v>443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147"/>
      <c r="AB157" s="34"/>
      <c r="AC157" s="34">
        <v>2888</v>
      </c>
      <c r="AD157" s="34">
        <v>0</v>
      </c>
      <c r="AE157" s="34">
        <v>5647</v>
      </c>
      <c r="AF157" s="34">
        <v>10000</v>
      </c>
      <c r="AG157" s="34">
        <v>9720</v>
      </c>
      <c r="AH157" s="34">
        <v>10000</v>
      </c>
      <c r="AI157" s="34">
        <v>10000</v>
      </c>
      <c r="AJ157" s="34">
        <v>10000</v>
      </c>
      <c r="AK157" s="204">
        <f t="shared" si="199"/>
        <v>0</v>
      </c>
      <c r="AL157" s="201">
        <f t="shared" si="200"/>
        <v>0</v>
      </c>
    </row>
    <row r="158" spans="1:38" s="24" customFormat="1" ht="12" customHeight="1">
      <c r="A158" s="25">
        <v>3001</v>
      </c>
      <c r="B158" s="26" t="s">
        <v>118</v>
      </c>
      <c r="C158" s="34">
        <v>7947</v>
      </c>
      <c r="D158" s="34">
        <v>7800</v>
      </c>
      <c r="E158" s="34">
        <v>11783</v>
      </c>
      <c r="F158" s="34">
        <v>7800</v>
      </c>
      <c r="G158" s="34">
        <v>7340</v>
      </c>
      <c r="H158" s="34">
        <v>7800</v>
      </c>
      <c r="I158" s="34">
        <v>7629</v>
      </c>
      <c r="J158" s="34">
        <v>7800</v>
      </c>
      <c r="K158" s="34">
        <v>7178</v>
      </c>
      <c r="L158" s="34">
        <v>7800</v>
      </c>
      <c r="M158" s="34">
        <v>7127</v>
      </c>
      <c r="N158" s="34">
        <v>8000</v>
      </c>
      <c r="O158" s="34">
        <v>6625</v>
      </c>
      <c r="P158" s="34">
        <v>8000</v>
      </c>
      <c r="Q158" s="34">
        <v>7652</v>
      </c>
      <c r="R158" s="34">
        <v>8000</v>
      </c>
      <c r="S158" s="34">
        <v>7366</v>
      </c>
      <c r="T158" s="34">
        <v>8000</v>
      </c>
      <c r="U158" s="34">
        <v>4822</v>
      </c>
      <c r="V158" s="34">
        <v>7500</v>
      </c>
      <c r="W158" s="34">
        <v>4922</v>
      </c>
      <c r="X158" s="34">
        <v>7500</v>
      </c>
      <c r="Y158" s="34">
        <v>5963</v>
      </c>
      <c r="Z158" s="34">
        <v>7000</v>
      </c>
      <c r="AA158" s="147">
        <v>5478.13</v>
      </c>
      <c r="AB158" s="34">
        <v>6750</v>
      </c>
      <c r="AC158" s="34">
        <v>5180</v>
      </c>
      <c r="AD158" s="34">
        <v>6000</v>
      </c>
      <c r="AE158" s="34">
        <v>5401</v>
      </c>
      <c r="AF158" s="34">
        <v>6000</v>
      </c>
      <c r="AG158" s="34">
        <v>5998</v>
      </c>
      <c r="AH158" s="34">
        <v>6000</v>
      </c>
      <c r="AI158" s="34">
        <v>6000</v>
      </c>
      <c r="AJ158" s="34">
        <v>6000</v>
      </c>
      <c r="AK158" s="204">
        <f t="shared" si="199"/>
        <v>0</v>
      </c>
      <c r="AL158" s="201">
        <f t="shared" si="200"/>
        <v>0</v>
      </c>
    </row>
    <row r="159" spans="1:38" s="24" customFormat="1" ht="12" customHeight="1">
      <c r="A159" s="30"/>
      <c r="B159" s="26" t="s">
        <v>138</v>
      </c>
      <c r="C159" s="33">
        <f aca="true" t="shared" si="205" ref="C159:AB159">SUM(C144:C158)</f>
        <v>76412</v>
      </c>
      <c r="D159" s="33">
        <f t="shared" si="205"/>
        <v>112770</v>
      </c>
      <c r="E159" s="33">
        <f t="shared" si="205"/>
        <v>111139</v>
      </c>
      <c r="F159" s="33">
        <f t="shared" si="205"/>
        <v>124930</v>
      </c>
      <c r="G159" s="33">
        <f t="shared" si="205"/>
        <v>121536</v>
      </c>
      <c r="H159" s="33">
        <f t="shared" si="205"/>
        <v>120730</v>
      </c>
      <c r="I159" s="33">
        <f t="shared" si="205"/>
        <v>133517</v>
      </c>
      <c r="J159" s="33">
        <f t="shared" si="205"/>
        <v>126610</v>
      </c>
      <c r="K159" s="33">
        <f t="shared" si="205"/>
        <v>111491</v>
      </c>
      <c r="L159" s="33">
        <f t="shared" si="205"/>
        <v>133700</v>
      </c>
      <c r="M159" s="33">
        <f t="shared" si="205"/>
        <v>125375</v>
      </c>
      <c r="N159" s="33">
        <f t="shared" si="205"/>
        <v>139166</v>
      </c>
      <c r="O159" s="33">
        <f t="shared" si="205"/>
        <v>113703</v>
      </c>
      <c r="P159" s="33">
        <f t="shared" si="205"/>
        <v>143940</v>
      </c>
      <c r="Q159" s="33">
        <f t="shared" si="205"/>
        <v>124108</v>
      </c>
      <c r="R159" s="33">
        <f t="shared" si="205"/>
        <v>146220</v>
      </c>
      <c r="S159" s="33">
        <f t="shared" si="205"/>
        <v>124092</v>
      </c>
      <c r="T159" s="33">
        <f t="shared" si="205"/>
        <v>147120</v>
      </c>
      <c r="U159" s="33">
        <f t="shared" si="205"/>
        <v>134807</v>
      </c>
      <c r="V159" s="33">
        <f t="shared" si="205"/>
        <v>142520</v>
      </c>
      <c r="W159" s="33">
        <f t="shared" si="205"/>
        <v>105446</v>
      </c>
      <c r="X159" s="33">
        <f t="shared" si="205"/>
        <v>154920</v>
      </c>
      <c r="Y159" s="33">
        <f t="shared" si="205"/>
        <v>152722</v>
      </c>
      <c r="Z159" s="33">
        <f t="shared" si="205"/>
        <v>158064</v>
      </c>
      <c r="AA159" s="33">
        <f t="shared" si="205"/>
        <v>145753.51999999996</v>
      </c>
      <c r="AB159" s="33">
        <f t="shared" si="205"/>
        <v>153415</v>
      </c>
      <c r="AC159" s="33">
        <f aca="true" t="shared" si="206" ref="AC159:AH159">SUM(AC144:AC158)</f>
        <v>148845</v>
      </c>
      <c r="AD159" s="33">
        <f t="shared" si="206"/>
        <v>149920</v>
      </c>
      <c r="AE159" s="33">
        <f t="shared" si="206"/>
        <v>145305</v>
      </c>
      <c r="AF159" s="33">
        <f t="shared" si="206"/>
        <v>169050</v>
      </c>
      <c r="AG159" s="33">
        <f t="shared" si="206"/>
        <v>157914</v>
      </c>
      <c r="AH159" s="33">
        <f t="shared" si="206"/>
        <v>171530</v>
      </c>
      <c r="AI159" s="33">
        <f>SUM(AI144:AI158)</f>
        <v>171130</v>
      </c>
      <c r="AJ159" s="33">
        <f>SUM(AJ144:AJ158)</f>
        <v>173630</v>
      </c>
      <c r="AK159" s="206">
        <f t="shared" si="199"/>
        <v>2100</v>
      </c>
      <c r="AL159" s="202">
        <f t="shared" si="200"/>
        <v>0.012242756369148254</v>
      </c>
    </row>
    <row r="160" spans="1:38" s="24" customFormat="1" ht="12" customHeight="1">
      <c r="A160" s="30">
        <v>110</v>
      </c>
      <c r="B160" s="26" t="s">
        <v>45</v>
      </c>
      <c r="C160" s="33">
        <f>SUM(C143+C159)</f>
        <v>339373</v>
      </c>
      <c r="D160" s="33">
        <f>SUM(D143+D159)</f>
        <v>388083</v>
      </c>
      <c r="E160" s="33">
        <f>SUM(E143+E159)</f>
        <v>383230</v>
      </c>
      <c r="F160" s="33">
        <f>SUM(F143+F159)</f>
        <v>415305</v>
      </c>
      <c r="G160" s="33">
        <f>SUM(G159+G143)</f>
        <v>404742</v>
      </c>
      <c r="H160" s="33">
        <f aca="true" t="shared" si="207" ref="H160:AB160">SUM(H143+H159)</f>
        <v>420517</v>
      </c>
      <c r="I160" s="33">
        <f t="shared" si="207"/>
        <v>434636</v>
      </c>
      <c r="J160" s="33">
        <f t="shared" si="207"/>
        <v>416500</v>
      </c>
      <c r="K160" s="33">
        <f t="shared" si="207"/>
        <v>412609</v>
      </c>
      <c r="L160" s="33">
        <f t="shared" si="207"/>
        <v>456372</v>
      </c>
      <c r="M160" s="33">
        <f t="shared" si="207"/>
        <v>442760</v>
      </c>
      <c r="N160" s="33">
        <f t="shared" si="207"/>
        <v>474894</v>
      </c>
      <c r="O160" s="33">
        <f t="shared" si="207"/>
        <v>457457</v>
      </c>
      <c r="P160" s="33">
        <f t="shared" si="207"/>
        <v>494314</v>
      </c>
      <c r="Q160" s="33">
        <f t="shared" si="207"/>
        <v>459254</v>
      </c>
      <c r="R160" s="33">
        <f t="shared" si="207"/>
        <v>496930</v>
      </c>
      <c r="S160" s="33">
        <f t="shared" si="207"/>
        <v>472499</v>
      </c>
      <c r="T160" s="33">
        <f t="shared" si="207"/>
        <v>515605</v>
      </c>
      <c r="U160" s="33">
        <f t="shared" si="207"/>
        <v>490055</v>
      </c>
      <c r="V160" s="33">
        <f t="shared" si="207"/>
        <v>489260</v>
      </c>
      <c r="W160" s="33">
        <f t="shared" si="207"/>
        <v>450142</v>
      </c>
      <c r="X160" s="33">
        <f t="shared" si="207"/>
        <v>501660</v>
      </c>
      <c r="Y160" s="33">
        <f t="shared" si="207"/>
        <v>489561</v>
      </c>
      <c r="Z160" s="33">
        <f t="shared" si="207"/>
        <v>501568</v>
      </c>
      <c r="AA160" s="33">
        <f t="shared" si="207"/>
        <v>493912.93999999994</v>
      </c>
      <c r="AB160" s="33">
        <f t="shared" si="207"/>
        <v>513971</v>
      </c>
      <c r="AC160" s="33">
        <f aca="true" t="shared" si="208" ref="AC160:AH160">SUM(AC143+AC159)</f>
        <v>507773</v>
      </c>
      <c r="AD160" s="33">
        <f t="shared" si="208"/>
        <v>517671</v>
      </c>
      <c r="AE160" s="33">
        <f t="shared" si="208"/>
        <v>506856</v>
      </c>
      <c r="AF160" s="33">
        <f t="shared" si="208"/>
        <v>569955</v>
      </c>
      <c r="AG160" s="33">
        <f t="shared" si="208"/>
        <v>548356</v>
      </c>
      <c r="AH160" s="33">
        <f t="shared" si="208"/>
        <v>576343</v>
      </c>
      <c r="AI160" s="33">
        <f>SUM(AI143+AI159)</f>
        <v>575943</v>
      </c>
      <c r="AJ160" s="33">
        <f>SUM(AJ143+AJ159)</f>
        <v>587484</v>
      </c>
      <c r="AK160" s="206">
        <f t="shared" si="199"/>
        <v>11141</v>
      </c>
      <c r="AL160" s="202">
        <f t="shared" si="200"/>
        <v>0.019330502842925132</v>
      </c>
    </row>
    <row r="161" spans="1:38" ht="12" customHeight="1">
      <c r="A161" s="3">
        <v>120</v>
      </c>
      <c r="B161" s="29" t="s">
        <v>139</v>
      </c>
      <c r="C161" s="3" t="s">
        <v>1</v>
      </c>
      <c r="D161" s="6" t="s">
        <v>2</v>
      </c>
      <c r="E161" s="6" t="s">
        <v>1</v>
      </c>
      <c r="F161" s="6" t="s">
        <v>2</v>
      </c>
      <c r="G161" s="6" t="s">
        <v>1</v>
      </c>
      <c r="H161" s="6" t="s">
        <v>2</v>
      </c>
      <c r="I161" s="6" t="s">
        <v>1</v>
      </c>
      <c r="J161" s="6" t="s">
        <v>2</v>
      </c>
      <c r="K161" s="6" t="s">
        <v>1</v>
      </c>
      <c r="L161" s="6" t="s">
        <v>2</v>
      </c>
      <c r="M161" s="6" t="s">
        <v>1</v>
      </c>
      <c r="N161" s="6" t="s">
        <v>2</v>
      </c>
      <c r="O161" s="6" t="s">
        <v>1</v>
      </c>
      <c r="P161" s="6" t="s">
        <v>2</v>
      </c>
      <c r="Q161" s="6" t="s">
        <v>41</v>
      </c>
      <c r="R161" s="6" t="s">
        <v>2</v>
      </c>
      <c r="S161" s="6" t="s">
        <v>1</v>
      </c>
      <c r="T161" s="6" t="s">
        <v>2</v>
      </c>
      <c r="U161" s="6" t="s">
        <v>41</v>
      </c>
      <c r="V161" s="6" t="s">
        <v>2</v>
      </c>
      <c r="W161" s="6" t="s">
        <v>1</v>
      </c>
      <c r="X161" s="6" t="s">
        <v>2</v>
      </c>
      <c r="Y161" s="6" t="s">
        <v>1</v>
      </c>
      <c r="Z161" s="6" t="s">
        <v>2</v>
      </c>
      <c r="AA161" s="6" t="s">
        <v>1</v>
      </c>
      <c r="AB161" s="6" t="s">
        <v>2</v>
      </c>
      <c r="AC161" s="3" t="s">
        <v>1</v>
      </c>
      <c r="AD161" s="3" t="s">
        <v>2</v>
      </c>
      <c r="AE161" s="3" t="s">
        <v>1</v>
      </c>
      <c r="AF161" s="3" t="s">
        <v>2</v>
      </c>
      <c r="AG161" s="3" t="s">
        <v>1</v>
      </c>
      <c r="AH161" s="3" t="s">
        <v>2</v>
      </c>
      <c r="AI161" s="3" t="s">
        <v>3</v>
      </c>
      <c r="AJ161" s="3" t="s">
        <v>2</v>
      </c>
      <c r="AK161" s="197" t="s">
        <v>461</v>
      </c>
      <c r="AL161" s="197" t="s">
        <v>462</v>
      </c>
    </row>
    <row r="162" spans="1:38" ht="12" customHeight="1">
      <c r="A162" s="3"/>
      <c r="B162" s="29"/>
      <c r="C162" s="3" t="s">
        <v>4</v>
      </c>
      <c r="D162" s="6" t="s">
        <v>5</v>
      </c>
      <c r="E162" s="6" t="s">
        <v>5</v>
      </c>
      <c r="F162" s="6" t="s">
        <v>6</v>
      </c>
      <c r="G162" s="6" t="s">
        <v>6</v>
      </c>
      <c r="H162" s="6" t="s">
        <v>7</v>
      </c>
      <c r="I162" s="6" t="s">
        <v>7</v>
      </c>
      <c r="J162" s="6" t="s">
        <v>8</v>
      </c>
      <c r="K162" s="6" t="s">
        <v>8</v>
      </c>
      <c r="L162" s="6" t="s">
        <v>9</v>
      </c>
      <c r="M162" s="6" t="s">
        <v>9</v>
      </c>
      <c r="N162" s="6" t="s">
        <v>42</v>
      </c>
      <c r="O162" s="6" t="s">
        <v>10</v>
      </c>
      <c r="P162" s="6" t="s">
        <v>43</v>
      </c>
      <c r="Q162" s="6" t="s">
        <v>43</v>
      </c>
      <c r="R162" s="6" t="s">
        <v>44</v>
      </c>
      <c r="S162" s="6" t="s">
        <v>12</v>
      </c>
      <c r="T162" s="6" t="s">
        <v>13</v>
      </c>
      <c r="U162" s="6" t="s">
        <v>13</v>
      </c>
      <c r="V162" s="6" t="s">
        <v>14</v>
      </c>
      <c r="W162" s="6" t="s">
        <v>14</v>
      </c>
      <c r="X162" s="6" t="s">
        <v>15</v>
      </c>
      <c r="Y162" s="6" t="s">
        <v>15</v>
      </c>
      <c r="Z162" s="6" t="s">
        <v>16</v>
      </c>
      <c r="AA162" s="6" t="s">
        <v>16</v>
      </c>
      <c r="AB162" s="6" t="s">
        <v>17</v>
      </c>
      <c r="AC162" s="6" t="s">
        <v>17</v>
      </c>
      <c r="AD162" s="6" t="s">
        <v>427</v>
      </c>
      <c r="AE162" s="6" t="s">
        <v>427</v>
      </c>
      <c r="AF162" s="6" t="s">
        <v>439</v>
      </c>
      <c r="AG162" s="6" t="s">
        <v>439</v>
      </c>
      <c r="AH162" s="6" t="s">
        <v>452</v>
      </c>
      <c r="AI162" s="6" t="s">
        <v>452</v>
      </c>
      <c r="AJ162" s="6" t="s">
        <v>464</v>
      </c>
      <c r="AK162" s="198" t="s">
        <v>463</v>
      </c>
      <c r="AL162" s="198" t="s">
        <v>463</v>
      </c>
    </row>
    <row r="163" spans="1:38" ht="12" customHeight="1">
      <c r="A163" s="25">
        <v>1001</v>
      </c>
      <c r="B163" s="26" t="s">
        <v>90</v>
      </c>
      <c r="C163" s="34">
        <v>167134</v>
      </c>
      <c r="D163" s="34">
        <v>170829</v>
      </c>
      <c r="E163" s="34">
        <v>172600</v>
      </c>
      <c r="F163" s="34">
        <v>179870</v>
      </c>
      <c r="G163" s="34">
        <v>185577</v>
      </c>
      <c r="H163" s="34">
        <v>189314</v>
      </c>
      <c r="I163" s="37">
        <v>190275</v>
      </c>
      <c r="J163" s="37">
        <v>194993</v>
      </c>
      <c r="K163" s="37">
        <v>198006</v>
      </c>
      <c r="L163" s="37">
        <v>201576</v>
      </c>
      <c r="M163" s="37">
        <v>202245</v>
      </c>
      <c r="N163" s="37">
        <v>214688</v>
      </c>
      <c r="O163" s="37">
        <v>222635</v>
      </c>
      <c r="P163" s="37">
        <v>229438</v>
      </c>
      <c r="Q163" s="37">
        <v>230396</v>
      </c>
      <c r="R163" s="37">
        <v>239221</v>
      </c>
      <c r="S163" s="37">
        <v>217270</v>
      </c>
      <c r="T163" s="37">
        <v>248708</v>
      </c>
      <c r="U163" s="37">
        <v>251329</v>
      </c>
      <c r="V163" s="37">
        <v>290083</v>
      </c>
      <c r="W163" s="37">
        <v>289939</v>
      </c>
      <c r="X163" s="37">
        <v>290075</v>
      </c>
      <c r="Y163" s="37">
        <v>290142</v>
      </c>
      <c r="Z163" s="37">
        <v>284873</v>
      </c>
      <c r="AA163" s="147">
        <v>286115.86</v>
      </c>
      <c r="AB163" s="37">
        <v>293449</v>
      </c>
      <c r="AC163" s="155">
        <v>272806</v>
      </c>
      <c r="AD163" s="155">
        <v>291983</v>
      </c>
      <c r="AE163" s="155">
        <v>287007</v>
      </c>
      <c r="AF163" s="155">
        <v>310940</v>
      </c>
      <c r="AG163" s="155">
        <v>312901</v>
      </c>
      <c r="AH163" s="171">
        <v>334810</v>
      </c>
      <c r="AI163" s="171">
        <v>334810</v>
      </c>
      <c r="AJ163" s="226">
        <v>342080</v>
      </c>
      <c r="AK163" s="204">
        <f>SUM(AJ163-AH163)</f>
        <v>7270</v>
      </c>
      <c r="AL163" s="201">
        <f>SUM(AK163/AH163)</f>
        <v>0.02171380783130731</v>
      </c>
    </row>
    <row r="164" spans="1:38" s="24" customFormat="1" ht="12" customHeight="1">
      <c r="A164" s="25">
        <v>1002</v>
      </c>
      <c r="B164" s="26" t="s">
        <v>91</v>
      </c>
      <c r="C164" s="34">
        <v>28491</v>
      </c>
      <c r="D164" s="34">
        <v>33402</v>
      </c>
      <c r="E164" s="34">
        <v>35700</v>
      </c>
      <c r="F164" s="34">
        <v>41910</v>
      </c>
      <c r="G164" s="34">
        <v>40775</v>
      </c>
      <c r="H164" s="34">
        <v>42848</v>
      </c>
      <c r="I164" s="37">
        <v>44486</v>
      </c>
      <c r="J164" s="37">
        <v>27425</v>
      </c>
      <c r="K164" s="37">
        <v>28258</v>
      </c>
      <c r="L164" s="37">
        <v>29092</v>
      </c>
      <c r="M164" s="37">
        <v>27257</v>
      </c>
      <c r="N164" s="37">
        <v>29754</v>
      </c>
      <c r="O164" s="37">
        <v>30975</v>
      </c>
      <c r="P164" s="37">
        <v>30638</v>
      </c>
      <c r="Q164" s="37">
        <v>31550</v>
      </c>
      <c r="R164" s="37">
        <v>32656</v>
      </c>
      <c r="S164" s="37">
        <v>53916</v>
      </c>
      <c r="T164" s="37">
        <f>SUM(R164)*1.03</f>
        <v>33635.68</v>
      </c>
      <c r="U164" s="37">
        <v>35243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147">
        <v>0</v>
      </c>
      <c r="AB164" s="37">
        <v>0</v>
      </c>
      <c r="AC164" s="155">
        <v>0</v>
      </c>
      <c r="AD164" s="155">
        <v>0</v>
      </c>
      <c r="AE164" s="155">
        <v>0</v>
      </c>
      <c r="AF164" s="155">
        <v>0</v>
      </c>
      <c r="AG164" s="155">
        <v>0</v>
      </c>
      <c r="AH164" s="171">
        <v>0</v>
      </c>
      <c r="AI164" s="171">
        <v>0</v>
      </c>
      <c r="AJ164" s="226">
        <v>0</v>
      </c>
      <c r="AK164" s="204">
        <f aca="true" t="shared" si="209" ref="AK164:AK180">SUM(AJ164-AH164)</f>
        <v>0</v>
      </c>
      <c r="AL164" s="201"/>
    </row>
    <row r="165" spans="1:38" ht="12" customHeight="1">
      <c r="A165" s="25">
        <v>1020</v>
      </c>
      <c r="B165" s="26" t="s">
        <v>93</v>
      </c>
      <c r="C165" s="34">
        <v>14834</v>
      </c>
      <c r="D165" s="34">
        <v>15624</v>
      </c>
      <c r="E165" s="34">
        <v>15935</v>
      </c>
      <c r="F165" s="34">
        <v>16970</v>
      </c>
      <c r="G165" s="34">
        <v>17455</v>
      </c>
      <c r="H165" s="34">
        <v>17760</v>
      </c>
      <c r="I165" s="37">
        <v>17189</v>
      </c>
      <c r="J165" s="37">
        <v>17015</v>
      </c>
      <c r="K165" s="37">
        <v>16247</v>
      </c>
      <c r="L165" s="37">
        <v>17668</v>
      </c>
      <c r="M165" s="37">
        <v>15772</v>
      </c>
      <c r="N165" s="37">
        <v>18700</v>
      </c>
      <c r="O165" s="37">
        <v>15824</v>
      </c>
      <c r="P165" s="37">
        <v>19948</v>
      </c>
      <c r="Q165" s="37">
        <v>18515</v>
      </c>
      <c r="R165" s="37">
        <v>20799</v>
      </c>
      <c r="S165" s="37">
        <v>19266</v>
      </c>
      <c r="T165" s="37">
        <f>SUM(T163+T164)*0.0765</f>
        <v>21599.29152</v>
      </c>
      <c r="U165" s="37">
        <v>20728</v>
      </c>
      <c r="V165" s="37">
        <v>22191</v>
      </c>
      <c r="W165" s="37">
        <v>20844</v>
      </c>
      <c r="X165" s="37">
        <v>22191</v>
      </c>
      <c r="Y165" s="37">
        <v>21250</v>
      </c>
      <c r="Z165" s="37">
        <v>21792</v>
      </c>
      <c r="AA165" s="147">
        <v>21259.56</v>
      </c>
      <c r="AB165" s="37">
        <v>22449</v>
      </c>
      <c r="AC165" s="155">
        <v>24256</v>
      </c>
      <c r="AD165" s="155">
        <v>22337</v>
      </c>
      <c r="AE165" s="155">
        <v>21437</v>
      </c>
      <c r="AF165" s="155">
        <v>23786</v>
      </c>
      <c r="AG165" s="155">
        <v>23252</v>
      </c>
      <c r="AH165" s="171">
        <v>25613</v>
      </c>
      <c r="AI165" s="171">
        <v>25613</v>
      </c>
      <c r="AJ165" s="226">
        <v>26170</v>
      </c>
      <c r="AK165" s="204">
        <f t="shared" si="209"/>
        <v>557</v>
      </c>
      <c r="AL165" s="201">
        <f aca="true" t="shared" si="210" ref="AL165:AL180">SUM(AK165/AH165)</f>
        <v>0.0217467692187561</v>
      </c>
    </row>
    <row r="166" spans="1:38" s="24" customFormat="1" ht="12" customHeight="1">
      <c r="A166" s="30"/>
      <c r="B166" s="26" t="s">
        <v>130</v>
      </c>
      <c r="C166" s="33">
        <f aca="true" t="shared" si="211" ref="C166:H166">SUM(C163:C165)</f>
        <v>210459</v>
      </c>
      <c r="D166" s="4">
        <f t="shared" si="211"/>
        <v>219855</v>
      </c>
      <c r="E166" s="4">
        <f t="shared" si="211"/>
        <v>224235</v>
      </c>
      <c r="F166" s="4">
        <f t="shared" si="211"/>
        <v>238750</v>
      </c>
      <c r="G166" s="4">
        <f>SUM(G163:G165)</f>
        <v>243807</v>
      </c>
      <c r="H166" s="4">
        <f t="shared" si="211"/>
        <v>249922</v>
      </c>
      <c r="I166" s="38">
        <f aca="true" t="shared" si="212" ref="I166:Y166">SUM(I163:I165)</f>
        <v>251950</v>
      </c>
      <c r="J166" s="38">
        <f t="shared" si="212"/>
        <v>239433</v>
      </c>
      <c r="K166" s="38">
        <f t="shared" si="212"/>
        <v>242511</v>
      </c>
      <c r="L166" s="38">
        <f t="shared" si="212"/>
        <v>248336</v>
      </c>
      <c r="M166" s="38">
        <f t="shared" si="212"/>
        <v>245274</v>
      </c>
      <c r="N166" s="38">
        <f t="shared" si="212"/>
        <v>263142</v>
      </c>
      <c r="O166" s="38">
        <f t="shared" si="212"/>
        <v>269434</v>
      </c>
      <c r="P166" s="38">
        <f t="shared" si="212"/>
        <v>280024</v>
      </c>
      <c r="Q166" s="38">
        <f t="shared" si="212"/>
        <v>280461</v>
      </c>
      <c r="R166" s="38">
        <f t="shared" si="212"/>
        <v>292676</v>
      </c>
      <c r="S166" s="38">
        <f t="shared" si="212"/>
        <v>290452</v>
      </c>
      <c r="T166" s="38">
        <f t="shared" si="212"/>
        <v>303942.97152</v>
      </c>
      <c r="U166" s="38">
        <f t="shared" si="212"/>
        <v>307300</v>
      </c>
      <c r="V166" s="38">
        <f t="shared" si="212"/>
        <v>312274</v>
      </c>
      <c r="W166" s="38">
        <f t="shared" si="212"/>
        <v>310783</v>
      </c>
      <c r="X166" s="38">
        <f t="shared" si="212"/>
        <v>312266</v>
      </c>
      <c r="Y166" s="38">
        <f t="shared" si="212"/>
        <v>311392</v>
      </c>
      <c r="Z166" s="38">
        <f aca="true" t="shared" si="213" ref="Z166:AF166">SUM(Z163:Z165)</f>
        <v>306665</v>
      </c>
      <c r="AA166" s="38">
        <f t="shared" si="213"/>
        <v>307375.42</v>
      </c>
      <c r="AB166" s="38">
        <f t="shared" si="213"/>
        <v>315898</v>
      </c>
      <c r="AC166" s="38">
        <f t="shared" si="213"/>
        <v>297062</v>
      </c>
      <c r="AD166" s="38">
        <f t="shared" si="213"/>
        <v>314320</v>
      </c>
      <c r="AE166" s="38">
        <f t="shared" si="213"/>
        <v>308444</v>
      </c>
      <c r="AF166" s="38">
        <f t="shared" si="213"/>
        <v>334726</v>
      </c>
      <c r="AG166" s="38">
        <f>SUM(AG163:AG165)</f>
        <v>336153</v>
      </c>
      <c r="AH166" s="172">
        <f>SUM(AH163:AH165)</f>
        <v>360423</v>
      </c>
      <c r="AI166" s="172">
        <f>SUM(AI163:AI165)</f>
        <v>360423</v>
      </c>
      <c r="AJ166" s="172">
        <f>SUM(AJ163:AJ165)</f>
        <v>368250</v>
      </c>
      <c r="AK166" s="206">
        <f t="shared" si="209"/>
        <v>7827</v>
      </c>
      <c r="AL166" s="202">
        <f t="shared" si="210"/>
        <v>0.02171615019019319</v>
      </c>
    </row>
    <row r="167" spans="1:38" ht="12" customHeight="1">
      <c r="A167" s="25">
        <v>2000</v>
      </c>
      <c r="B167" s="26" t="s">
        <v>140</v>
      </c>
      <c r="C167" s="34">
        <v>56</v>
      </c>
      <c r="D167" s="34">
        <v>300</v>
      </c>
      <c r="E167" s="34">
        <v>300</v>
      </c>
      <c r="F167" s="34">
        <v>600</v>
      </c>
      <c r="G167" s="34">
        <v>415</v>
      </c>
      <c r="H167" s="34">
        <v>900</v>
      </c>
      <c r="I167" s="37">
        <v>766</v>
      </c>
      <c r="J167" s="37">
        <v>900</v>
      </c>
      <c r="K167" s="37">
        <v>892</v>
      </c>
      <c r="L167" s="37">
        <v>900</v>
      </c>
      <c r="M167" s="37">
        <v>832</v>
      </c>
      <c r="N167" s="37">
        <v>900</v>
      </c>
      <c r="O167" s="37">
        <v>1029</v>
      </c>
      <c r="P167" s="37">
        <v>1152</v>
      </c>
      <c r="Q167" s="37">
        <v>929</v>
      </c>
      <c r="R167" s="37">
        <v>1152</v>
      </c>
      <c r="S167" s="37">
        <v>1291</v>
      </c>
      <c r="T167" s="37">
        <v>1200</v>
      </c>
      <c r="U167" s="37">
        <v>1133</v>
      </c>
      <c r="V167" s="37">
        <v>1200</v>
      </c>
      <c r="W167" s="37">
        <v>1239</v>
      </c>
      <c r="X167" s="37">
        <v>1200</v>
      </c>
      <c r="Y167" s="37">
        <v>1245</v>
      </c>
      <c r="Z167" s="37">
        <v>1200</v>
      </c>
      <c r="AA167" s="147">
        <v>1663.47</v>
      </c>
      <c r="AB167" s="37">
        <v>1600</v>
      </c>
      <c r="AC167" s="155">
        <v>1774</v>
      </c>
      <c r="AD167" s="155">
        <v>1800</v>
      </c>
      <c r="AE167" s="155">
        <v>1853</v>
      </c>
      <c r="AF167" s="155">
        <v>1800</v>
      </c>
      <c r="AG167" s="155">
        <v>2165</v>
      </c>
      <c r="AH167" s="171">
        <v>1800</v>
      </c>
      <c r="AI167" s="171">
        <v>1800</v>
      </c>
      <c r="AJ167" s="226">
        <v>1800</v>
      </c>
      <c r="AK167" s="204">
        <f t="shared" si="209"/>
        <v>0</v>
      </c>
      <c r="AL167" s="201">
        <f t="shared" si="210"/>
        <v>0</v>
      </c>
    </row>
    <row r="168" spans="1:38" ht="12" customHeight="1">
      <c r="A168" s="25">
        <v>2004</v>
      </c>
      <c r="B168" s="26" t="s">
        <v>131</v>
      </c>
      <c r="C168" s="34">
        <v>1350</v>
      </c>
      <c r="D168" s="34">
        <v>950</v>
      </c>
      <c r="E168" s="34">
        <v>1100</v>
      </c>
      <c r="F168" s="34">
        <v>1100</v>
      </c>
      <c r="G168" s="34">
        <v>1281</v>
      </c>
      <c r="H168" s="34">
        <v>1100</v>
      </c>
      <c r="I168" s="37">
        <v>466</v>
      </c>
      <c r="J168" s="37">
        <v>1100</v>
      </c>
      <c r="K168" s="37">
        <v>366</v>
      </c>
      <c r="L168" s="37">
        <v>1100</v>
      </c>
      <c r="M168" s="37">
        <v>532</v>
      </c>
      <c r="N168" s="37">
        <v>1100</v>
      </c>
      <c r="O168" s="37">
        <v>493</v>
      </c>
      <c r="P168" s="37">
        <v>1100</v>
      </c>
      <c r="Q168" s="37">
        <v>122</v>
      </c>
      <c r="R168" s="37">
        <v>1100</v>
      </c>
      <c r="S168" s="37">
        <v>196</v>
      </c>
      <c r="T168" s="37">
        <v>1100</v>
      </c>
      <c r="U168" s="37">
        <v>91</v>
      </c>
      <c r="V168" s="37">
        <v>1100</v>
      </c>
      <c r="W168" s="37">
        <v>148</v>
      </c>
      <c r="X168" s="37">
        <v>1100</v>
      </c>
      <c r="Y168" s="37">
        <v>845</v>
      </c>
      <c r="Z168" s="37">
        <v>1100</v>
      </c>
      <c r="AA168" s="147">
        <v>44.5</v>
      </c>
      <c r="AB168" s="37">
        <v>1100</v>
      </c>
      <c r="AC168" s="155">
        <v>1263</v>
      </c>
      <c r="AD168" s="155">
        <v>1100</v>
      </c>
      <c r="AE168" s="155">
        <v>483</v>
      </c>
      <c r="AF168" s="155">
        <v>1100</v>
      </c>
      <c r="AG168" s="155">
        <v>843</v>
      </c>
      <c r="AH168" s="171">
        <v>1100</v>
      </c>
      <c r="AI168" s="171">
        <v>1100</v>
      </c>
      <c r="AJ168" s="226">
        <v>1100</v>
      </c>
      <c r="AK168" s="204">
        <f t="shared" si="209"/>
        <v>0</v>
      </c>
      <c r="AL168" s="201">
        <f t="shared" si="210"/>
        <v>0</v>
      </c>
    </row>
    <row r="169" spans="1:38" ht="12" customHeight="1">
      <c r="A169" s="25">
        <v>2006</v>
      </c>
      <c r="B169" s="26" t="s">
        <v>132</v>
      </c>
      <c r="C169" s="34">
        <v>4124</v>
      </c>
      <c r="D169" s="34">
        <v>4400</v>
      </c>
      <c r="E169" s="34">
        <v>4400</v>
      </c>
      <c r="F169" s="34">
        <v>4400</v>
      </c>
      <c r="G169" s="34">
        <v>4458</v>
      </c>
      <c r="H169" s="34">
        <v>4400</v>
      </c>
      <c r="I169" s="37">
        <v>4724</v>
      </c>
      <c r="J169" s="37">
        <v>6400</v>
      </c>
      <c r="K169" s="37">
        <v>5401</v>
      </c>
      <c r="L169" s="37">
        <v>6000</v>
      </c>
      <c r="M169" s="37">
        <v>6399</v>
      </c>
      <c r="N169" s="37">
        <v>6375</v>
      </c>
      <c r="O169" s="37">
        <v>6395</v>
      </c>
      <c r="P169" s="37">
        <v>6564</v>
      </c>
      <c r="Q169" s="37">
        <v>6580</v>
      </c>
      <c r="R169" s="37">
        <v>7500</v>
      </c>
      <c r="S169" s="37">
        <v>6680</v>
      </c>
      <c r="T169" s="37">
        <v>7500</v>
      </c>
      <c r="U169" s="37">
        <v>7033</v>
      </c>
      <c r="V169" s="37">
        <v>7500</v>
      </c>
      <c r="W169" s="37">
        <v>7507</v>
      </c>
      <c r="X169" s="37">
        <v>7500</v>
      </c>
      <c r="Y169" s="37">
        <v>7500</v>
      </c>
      <c r="Z169" s="37">
        <v>7500</v>
      </c>
      <c r="AA169" s="147">
        <v>8955.63</v>
      </c>
      <c r="AB169" s="37">
        <v>7500</v>
      </c>
      <c r="AC169" s="155">
        <v>6634</v>
      </c>
      <c r="AD169" s="155">
        <v>7500</v>
      </c>
      <c r="AE169" s="155">
        <v>7596</v>
      </c>
      <c r="AF169" s="155">
        <v>7500</v>
      </c>
      <c r="AG169" s="155">
        <v>7530</v>
      </c>
      <c r="AH169" s="171">
        <v>7500</v>
      </c>
      <c r="AI169" s="171">
        <v>7500</v>
      </c>
      <c r="AJ169" s="226">
        <v>7500</v>
      </c>
      <c r="AK169" s="204">
        <f t="shared" si="209"/>
        <v>0</v>
      </c>
      <c r="AL169" s="201">
        <f t="shared" si="210"/>
        <v>0</v>
      </c>
    </row>
    <row r="170" spans="1:38" ht="12" customHeight="1">
      <c r="A170" s="25">
        <v>2007</v>
      </c>
      <c r="B170" s="26" t="s">
        <v>102</v>
      </c>
      <c r="C170" s="34">
        <v>728</v>
      </c>
      <c r="D170" s="34">
        <v>980</v>
      </c>
      <c r="E170" s="34">
        <v>980</v>
      </c>
      <c r="F170" s="34">
        <v>1000</v>
      </c>
      <c r="G170" s="34">
        <v>771</v>
      </c>
      <c r="H170" s="34">
        <v>1150</v>
      </c>
      <c r="I170" s="37">
        <v>884</v>
      </c>
      <c r="J170" s="37">
        <v>1150</v>
      </c>
      <c r="K170" s="37">
        <v>781</v>
      </c>
      <c r="L170" s="37">
        <v>1240</v>
      </c>
      <c r="M170" s="37">
        <v>1124</v>
      </c>
      <c r="N170" s="37">
        <v>1255</v>
      </c>
      <c r="O170" s="37">
        <v>772</v>
      </c>
      <c r="P170" s="37">
        <v>1255</v>
      </c>
      <c r="Q170" s="37">
        <v>1117</v>
      </c>
      <c r="R170" s="37">
        <v>1255</v>
      </c>
      <c r="S170" s="37">
        <v>980</v>
      </c>
      <c r="T170" s="37">
        <v>1255</v>
      </c>
      <c r="U170" s="37">
        <v>1608</v>
      </c>
      <c r="V170" s="37">
        <v>1255</v>
      </c>
      <c r="W170" s="37">
        <v>840</v>
      </c>
      <c r="X170" s="37">
        <v>1405</v>
      </c>
      <c r="Y170" s="37">
        <v>1348</v>
      </c>
      <c r="Z170" s="37">
        <v>1405</v>
      </c>
      <c r="AA170" s="147">
        <v>1283</v>
      </c>
      <c r="AB170" s="37">
        <v>1405</v>
      </c>
      <c r="AC170" s="155">
        <v>1326</v>
      </c>
      <c r="AD170" s="155">
        <v>1445</v>
      </c>
      <c r="AE170" s="155">
        <v>1386</v>
      </c>
      <c r="AF170" s="155">
        <v>1470</v>
      </c>
      <c r="AG170" s="155">
        <v>1608</v>
      </c>
      <c r="AH170" s="171">
        <v>1470</v>
      </c>
      <c r="AI170" s="171">
        <v>1470</v>
      </c>
      <c r="AJ170" s="226">
        <v>1470</v>
      </c>
      <c r="AK170" s="204">
        <f t="shared" si="209"/>
        <v>0</v>
      </c>
      <c r="AL170" s="201">
        <f t="shared" si="210"/>
        <v>0</v>
      </c>
    </row>
    <row r="171" spans="1:38" ht="12" customHeight="1">
      <c r="A171" s="25">
        <v>2009</v>
      </c>
      <c r="B171" s="26" t="s">
        <v>101</v>
      </c>
      <c r="C171" s="34">
        <v>1796</v>
      </c>
      <c r="D171" s="34">
        <v>2400</v>
      </c>
      <c r="E171" s="34">
        <v>2400</v>
      </c>
      <c r="F171" s="34">
        <v>2400</v>
      </c>
      <c r="G171" s="34">
        <v>2172</v>
      </c>
      <c r="H171" s="34">
        <v>2720</v>
      </c>
      <c r="I171" s="37">
        <v>1895</v>
      </c>
      <c r="J171" s="37">
        <v>2720</v>
      </c>
      <c r="K171" s="37">
        <v>2366</v>
      </c>
      <c r="L171" s="37">
        <v>3120</v>
      </c>
      <c r="M171" s="37">
        <v>2289</v>
      </c>
      <c r="N171" s="37">
        <v>3120</v>
      </c>
      <c r="O171" s="37">
        <v>2203</v>
      </c>
      <c r="P171" s="37">
        <v>3120</v>
      </c>
      <c r="Q171" s="37">
        <v>1455</v>
      </c>
      <c r="R171" s="37">
        <v>3120</v>
      </c>
      <c r="S171" s="37">
        <v>2411</v>
      </c>
      <c r="T171" s="37">
        <v>3120</v>
      </c>
      <c r="U171" s="37">
        <v>1418</v>
      </c>
      <c r="V171" s="37">
        <v>3120</v>
      </c>
      <c r="W171" s="37">
        <v>1222</v>
      </c>
      <c r="X171" s="37">
        <v>3320</v>
      </c>
      <c r="Y171" s="37">
        <v>2265</v>
      </c>
      <c r="Z171" s="37">
        <v>3320</v>
      </c>
      <c r="AA171" s="147">
        <v>1624.04</v>
      </c>
      <c r="AB171" s="37">
        <v>3320</v>
      </c>
      <c r="AC171" s="155">
        <v>2281</v>
      </c>
      <c r="AD171" s="155">
        <v>3320</v>
      </c>
      <c r="AE171" s="155">
        <v>1407</v>
      </c>
      <c r="AF171" s="155">
        <v>3320</v>
      </c>
      <c r="AG171" s="155">
        <v>1216</v>
      </c>
      <c r="AH171" s="171">
        <v>3320</v>
      </c>
      <c r="AI171" s="171">
        <v>3320</v>
      </c>
      <c r="AJ171" s="226">
        <v>3320</v>
      </c>
      <c r="AK171" s="204">
        <f t="shared" si="209"/>
        <v>0</v>
      </c>
      <c r="AL171" s="201">
        <f t="shared" si="210"/>
        <v>0</v>
      </c>
    </row>
    <row r="172" spans="1:38" ht="12" customHeight="1">
      <c r="A172" s="25">
        <v>2010</v>
      </c>
      <c r="B172" s="26" t="s">
        <v>104</v>
      </c>
      <c r="C172" s="34">
        <v>7010</v>
      </c>
      <c r="D172" s="34">
        <v>4000</v>
      </c>
      <c r="E172" s="34">
        <v>4000</v>
      </c>
      <c r="F172" s="34">
        <v>4000</v>
      </c>
      <c r="G172" s="34">
        <v>4248</v>
      </c>
      <c r="H172" s="34">
        <v>4550</v>
      </c>
      <c r="I172" s="37">
        <v>3588</v>
      </c>
      <c r="J172" s="37">
        <v>4550</v>
      </c>
      <c r="K172" s="37">
        <v>2748</v>
      </c>
      <c r="L172" s="37">
        <v>4350</v>
      </c>
      <c r="M172" s="37">
        <v>2797</v>
      </c>
      <c r="N172" s="37">
        <v>4350</v>
      </c>
      <c r="O172" s="37">
        <v>1721</v>
      </c>
      <c r="P172" s="37">
        <v>4350</v>
      </c>
      <c r="Q172" s="37">
        <v>5126</v>
      </c>
      <c r="R172" s="37">
        <v>5550</v>
      </c>
      <c r="S172" s="37">
        <v>4703</v>
      </c>
      <c r="T172" s="37">
        <v>5550</v>
      </c>
      <c r="U172" s="37">
        <v>1994</v>
      </c>
      <c r="V172" s="37">
        <v>5550</v>
      </c>
      <c r="W172" s="37">
        <v>5018</v>
      </c>
      <c r="X172" s="37">
        <v>5100</v>
      </c>
      <c r="Y172" s="37">
        <v>5525</v>
      </c>
      <c r="Z172" s="37">
        <v>5100</v>
      </c>
      <c r="AA172" s="147">
        <v>4800.7</v>
      </c>
      <c r="AB172" s="37">
        <v>5100</v>
      </c>
      <c r="AC172" s="155">
        <v>520</v>
      </c>
      <c r="AD172" s="155">
        <v>5100</v>
      </c>
      <c r="AE172" s="155">
        <v>4446</v>
      </c>
      <c r="AF172" s="155">
        <v>5100</v>
      </c>
      <c r="AG172" s="155">
        <v>4234</v>
      </c>
      <c r="AH172" s="171">
        <v>5100</v>
      </c>
      <c r="AI172" s="171">
        <v>5100</v>
      </c>
      <c r="AJ172" s="226">
        <v>5100</v>
      </c>
      <c r="AK172" s="204">
        <f t="shared" si="209"/>
        <v>0</v>
      </c>
      <c r="AL172" s="201">
        <f t="shared" si="210"/>
        <v>0</v>
      </c>
    </row>
    <row r="173" spans="1:38" ht="12" customHeight="1">
      <c r="A173" s="25">
        <v>2011</v>
      </c>
      <c r="B173" s="26" t="s">
        <v>141</v>
      </c>
      <c r="C173" s="34">
        <v>19556</v>
      </c>
      <c r="D173" s="34">
        <v>10000</v>
      </c>
      <c r="E173" s="34">
        <v>10000</v>
      </c>
      <c r="F173" s="34">
        <v>4000</v>
      </c>
      <c r="G173" s="34">
        <v>11132</v>
      </c>
      <c r="H173" s="34">
        <v>4000</v>
      </c>
      <c r="I173" s="37">
        <v>712</v>
      </c>
      <c r="J173" s="37">
        <v>4000</v>
      </c>
      <c r="K173" s="37">
        <v>696</v>
      </c>
      <c r="L173" s="37">
        <v>6500</v>
      </c>
      <c r="M173" s="37">
        <v>12129</v>
      </c>
      <c r="N173" s="37">
        <v>6500</v>
      </c>
      <c r="O173" s="37">
        <v>12258</v>
      </c>
      <c r="P173" s="37">
        <v>21725</v>
      </c>
      <c r="Q173" s="37">
        <v>15745</v>
      </c>
      <c r="R173" s="37">
        <v>19000</v>
      </c>
      <c r="S173" s="37">
        <v>24560</v>
      </c>
      <c r="T173" s="37">
        <v>19000</v>
      </c>
      <c r="U173" s="37">
        <v>7633</v>
      </c>
      <c r="V173" s="37">
        <v>19000</v>
      </c>
      <c r="W173" s="37">
        <v>6191</v>
      </c>
      <c r="X173" s="37">
        <v>14000</v>
      </c>
      <c r="Y173" s="37">
        <v>8893</v>
      </c>
      <c r="Z173" s="37">
        <v>14000</v>
      </c>
      <c r="AA173" s="147">
        <v>21640.23</v>
      </c>
      <c r="AB173" s="37">
        <v>14000</v>
      </c>
      <c r="AC173" s="155">
        <v>12753</v>
      </c>
      <c r="AD173" s="155">
        <v>12500</v>
      </c>
      <c r="AE173" s="155">
        <v>15335</v>
      </c>
      <c r="AF173" s="155">
        <v>7300</v>
      </c>
      <c r="AG173" s="155">
        <v>21387</v>
      </c>
      <c r="AH173" s="171">
        <v>19000</v>
      </c>
      <c r="AI173" s="171">
        <v>19000</v>
      </c>
      <c r="AJ173" s="226">
        <v>13700</v>
      </c>
      <c r="AK173" s="204">
        <f t="shared" si="209"/>
        <v>-5300</v>
      </c>
      <c r="AL173" s="201">
        <f t="shared" si="210"/>
        <v>-0.2789473684210526</v>
      </c>
    </row>
    <row r="174" spans="1:38" ht="12" customHeight="1">
      <c r="A174" s="25">
        <v>2018</v>
      </c>
      <c r="B174" s="26" t="s">
        <v>142</v>
      </c>
      <c r="C174" s="34"/>
      <c r="D174" s="34">
        <v>3400</v>
      </c>
      <c r="E174" s="34">
        <v>3400</v>
      </c>
      <c r="F174" s="34">
        <v>3400</v>
      </c>
      <c r="G174" s="34">
        <v>675</v>
      </c>
      <c r="H174" s="34">
        <v>2400</v>
      </c>
      <c r="I174" s="37">
        <v>28</v>
      </c>
      <c r="J174" s="37">
        <v>2400</v>
      </c>
      <c r="K174" s="37">
        <v>0</v>
      </c>
      <c r="L174" s="37">
        <v>2400</v>
      </c>
      <c r="M174" s="37">
        <v>376</v>
      </c>
      <c r="N174" s="37">
        <v>2400</v>
      </c>
      <c r="O174" s="37">
        <v>0</v>
      </c>
      <c r="P174" s="37">
        <v>2400</v>
      </c>
      <c r="Q174" s="37">
        <v>235</v>
      </c>
      <c r="R174" s="37">
        <v>2400</v>
      </c>
      <c r="S174" s="37">
        <v>0</v>
      </c>
      <c r="T174" s="37">
        <v>2400</v>
      </c>
      <c r="U174" s="37">
        <v>516</v>
      </c>
      <c r="V174" s="37">
        <v>2400</v>
      </c>
      <c r="W174" s="37">
        <v>0</v>
      </c>
      <c r="X174" s="37">
        <v>2400</v>
      </c>
      <c r="Y174" s="37">
        <v>516</v>
      </c>
      <c r="Z174" s="37">
        <v>2400</v>
      </c>
      <c r="AA174" s="147">
        <v>30</v>
      </c>
      <c r="AB174" s="37">
        <v>2400</v>
      </c>
      <c r="AC174" s="155">
        <v>1486</v>
      </c>
      <c r="AD174" s="155">
        <v>2400</v>
      </c>
      <c r="AE174" s="155">
        <v>0</v>
      </c>
      <c r="AF174" s="155">
        <v>2400</v>
      </c>
      <c r="AG174" s="155">
        <v>1795</v>
      </c>
      <c r="AH174" s="171">
        <v>2400</v>
      </c>
      <c r="AI174" s="171">
        <v>2400</v>
      </c>
      <c r="AJ174" s="226">
        <v>4000</v>
      </c>
      <c r="AK174" s="204">
        <f t="shared" si="209"/>
        <v>1600</v>
      </c>
      <c r="AL174" s="201">
        <f t="shared" si="210"/>
        <v>0.6666666666666666</v>
      </c>
    </row>
    <row r="175" spans="1:38" ht="12" customHeight="1">
      <c r="A175" s="25">
        <v>2019</v>
      </c>
      <c r="B175" s="26" t="s">
        <v>143</v>
      </c>
      <c r="C175" s="34"/>
      <c r="D175" s="34">
        <v>950</v>
      </c>
      <c r="E175" s="34">
        <v>950</v>
      </c>
      <c r="F175" s="34">
        <v>950</v>
      </c>
      <c r="G175" s="34">
        <v>498</v>
      </c>
      <c r="H175" s="34">
        <v>950</v>
      </c>
      <c r="I175" s="37">
        <v>600</v>
      </c>
      <c r="J175" s="37">
        <v>950</v>
      </c>
      <c r="K175" s="37">
        <v>1157</v>
      </c>
      <c r="L175" s="37">
        <v>950</v>
      </c>
      <c r="M175" s="37">
        <v>868</v>
      </c>
      <c r="N175" s="37">
        <v>950</v>
      </c>
      <c r="O175" s="37">
        <v>903</v>
      </c>
      <c r="P175" s="37">
        <v>950</v>
      </c>
      <c r="Q175" s="37">
        <v>1160</v>
      </c>
      <c r="R175" s="37">
        <v>950</v>
      </c>
      <c r="S175" s="37">
        <v>405</v>
      </c>
      <c r="T175" s="37">
        <v>950</v>
      </c>
      <c r="U175" s="37">
        <v>400</v>
      </c>
      <c r="V175" s="37">
        <v>950</v>
      </c>
      <c r="W175" s="37">
        <v>27</v>
      </c>
      <c r="X175" s="37">
        <v>9000</v>
      </c>
      <c r="Y175" s="37">
        <v>5300</v>
      </c>
      <c r="Z175" s="37">
        <v>5500</v>
      </c>
      <c r="AA175" s="147">
        <v>494.52</v>
      </c>
      <c r="AB175" s="37">
        <v>5500</v>
      </c>
      <c r="AC175" s="155">
        <v>824</v>
      </c>
      <c r="AD175" s="155">
        <v>5500</v>
      </c>
      <c r="AE175" s="155">
        <v>761</v>
      </c>
      <c r="AF175" s="155">
        <v>15000</v>
      </c>
      <c r="AG175" s="155">
        <v>5119</v>
      </c>
      <c r="AH175" s="171">
        <v>15000</v>
      </c>
      <c r="AI175" s="171">
        <v>15000</v>
      </c>
      <c r="AJ175" s="226">
        <v>5300</v>
      </c>
      <c r="AK175" s="204">
        <f t="shared" si="209"/>
        <v>-9700</v>
      </c>
      <c r="AL175" s="201">
        <f t="shared" si="210"/>
        <v>-0.6466666666666666</v>
      </c>
    </row>
    <row r="176" spans="1:38" ht="12" customHeight="1">
      <c r="A176" s="25">
        <v>2034</v>
      </c>
      <c r="B176" s="26" t="s">
        <v>144</v>
      </c>
      <c r="C176" s="34">
        <v>1557</v>
      </c>
      <c r="D176" s="34">
        <v>1725</v>
      </c>
      <c r="E176" s="34">
        <v>1725</v>
      </c>
      <c r="F176" s="34">
        <v>1725</v>
      </c>
      <c r="G176" s="34">
        <v>1705</v>
      </c>
      <c r="H176" s="34">
        <v>1725</v>
      </c>
      <c r="I176" s="37">
        <v>1555</v>
      </c>
      <c r="J176" s="37">
        <v>1725</v>
      </c>
      <c r="K176" s="37">
        <v>1704</v>
      </c>
      <c r="L176" s="37">
        <v>1725</v>
      </c>
      <c r="M176" s="37">
        <v>1672</v>
      </c>
      <c r="N176" s="37">
        <v>1725</v>
      </c>
      <c r="O176" s="37">
        <v>1533</v>
      </c>
      <c r="P176" s="37">
        <v>1725</v>
      </c>
      <c r="Q176" s="37">
        <v>1725</v>
      </c>
      <c r="R176" s="37">
        <v>1725</v>
      </c>
      <c r="S176" s="37">
        <v>1458</v>
      </c>
      <c r="T176" s="37">
        <v>1725</v>
      </c>
      <c r="U176" s="37">
        <v>745</v>
      </c>
      <c r="V176" s="37">
        <v>1725</v>
      </c>
      <c r="W176" s="37">
        <v>1037</v>
      </c>
      <c r="X176" s="37">
        <v>1725</v>
      </c>
      <c r="Y176" s="37">
        <v>227</v>
      </c>
      <c r="Z176" s="37">
        <v>1725</v>
      </c>
      <c r="AA176" s="147">
        <v>717.14</v>
      </c>
      <c r="AB176" s="37">
        <v>1725</v>
      </c>
      <c r="AC176" s="155">
        <v>1375</v>
      </c>
      <c r="AD176" s="155">
        <v>1725</v>
      </c>
      <c r="AE176" s="155">
        <v>1851</v>
      </c>
      <c r="AF176" s="155">
        <v>1725</v>
      </c>
      <c r="AG176" s="155">
        <v>1444</v>
      </c>
      <c r="AH176" s="171">
        <v>1825</v>
      </c>
      <c r="AI176" s="171">
        <v>1825</v>
      </c>
      <c r="AJ176" s="226">
        <v>1825</v>
      </c>
      <c r="AK176" s="204">
        <f t="shared" si="209"/>
        <v>0</v>
      </c>
      <c r="AL176" s="201">
        <f t="shared" si="210"/>
        <v>0</v>
      </c>
    </row>
    <row r="177" spans="1:38" ht="12" customHeight="1">
      <c r="A177" s="25">
        <v>3006</v>
      </c>
      <c r="B177" s="26" t="s">
        <v>145</v>
      </c>
      <c r="C177" s="34">
        <v>618</v>
      </c>
      <c r="D177" s="34">
        <v>700</v>
      </c>
      <c r="E177" s="34">
        <v>700</v>
      </c>
      <c r="F177" s="34">
        <v>700</v>
      </c>
      <c r="G177" s="34">
        <v>700</v>
      </c>
      <c r="H177" s="34">
        <v>700</v>
      </c>
      <c r="I177" s="37">
        <v>635</v>
      </c>
      <c r="J177" s="37">
        <v>700</v>
      </c>
      <c r="K177" s="37">
        <v>622</v>
      </c>
      <c r="L177" s="37">
        <v>700</v>
      </c>
      <c r="M177" s="37">
        <v>697</v>
      </c>
      <c r="N177" s="37">
        <v>700</v>
      </c>
      <c r="O177" s="37">
        <v>494</v>
      </c>
      <c r="P177" s="37">
        <v>700</v>
      </c>
      <c r="Q177" s="37">
        <v>755</v>
      </c>
      <c r="R177" s="37">
        <v>700</v>
      </c>
      <c r="S177" s="37">
        <v>732</v>
      </c>
      <c r="T177" s="37">
        <v>700</v>
      </c>
      <c r="U177" s="37">
        <v>688</v>
      </c>
      <c r="V177" s="37">
        <v>700</v>
      </c>
      <c r="W177" s="37">
        <v>760</v>
      </c>
      <c r="X177" s="37">
        <v>700</v>
      </c>
      <c r="Y177" s="37">
        <v>505</v>
      </c>
      <c r="Z177" s="37">
        <v>700</v>
      </c>
      <c r="AA177" s="147">
        <v>708.17</v>
      </c>
      <c r="AB177" s="37">
        <v>700</v>
      </c>
      <c r="AC177" s="155">
        <v>791</v>
      </c>
      <c r="AD177" s="155">
        <v>700</v>
      </c>
      <c r="AE177" s="155">
        <v>685</v>
      </c>
      <c r="AF177" s="155">
        <v>700</v>
      </c>
      <c r="AG177" s="155">
        <v>870</v>
      </c>
      <c r="AH177" s="171">
        <v>1000</v>
      </c>
      <c r="AI177" s="171">
        <v>1000</v>
      </c>
      <c r="AJ177" s="226">
        <v>1000</v>
      </c>
      <c r="AK177" s="204">
        <f t="shared" si="209"/>
        <v>0</v>
      </c>
      <c r="AL177" s="201">
        <f t="shared" si="210"/>
        <v>0</v>
      </c>
    </row>
    <row r="178" spans="1:38" ht="12" customHeight="1">
      <c r="A178" s="25">
        <v>3020</v>
      </c>
      <c r="B178" s="26" t="s">
        <v>146</v>
      </c>
      <c r="C178" s="34">
        <v>163</v>
      </c>
      <c r="D178" s="34">
        <v>300</v>
      </c>
      <c r="E178" s="34">
        <v>300</v>
      </c>
      <c r="F178" s="34">
        <v>300</v>
      </c>
      <c r="G178" s="34">
        <v>243</v>
      </c>
      <c r="H178" s="34">
        <v>300</v>
      </c>
      <c r="I178" s="37">
        <v>300</v>
      </c>
      <c r="J178" s="37">
        <v>300</v>
      </c>
      <c r="K178" s="37">
        <v>234</v>
      </c>
      <c r="L178" s="37">
        <v>300</v>
      </c>
      <c r="M178" s="37">
        <v>295</v>
      </c>
      <c r="N178" s="37">
        <v>300</v>
      </c>
      <c r="O178" s="37">
        <v>284</v>
      </c>
      <c r="P178" s="37">
        <v>300</v>
      </c>
      <c r="Q178" s="37">
        <v>315</v>
      </c>
      <c r="R178" s="37">
        <v>300</v>
      </c>
      <c r="S178" s="37">
        <v>325</v>
      </c>
      <c r="T178" s="37">
        <v>300</v>
      </c>
      <c r="U178" s="37">
        <v>543</v>
      </c>
      <c r="V178" s="37">
        <v>300</v>
      </c>
      <c r="W178" s="37">
        <v>391</v>
      </c>
      <c r="X178" s="37">
        <v>400</v>
      </c>
      <c r="Y178" s="37">
        <v>344</v>
      </c>
      <c r="Z178" s="37">
        <v>400</v>
      </c>
      <c r="AA178" s="147">
        <v>421.96</v>
      </c>
      <c r="AB178" s="37">
        <v>400</v>
      </c>
      <c r="AC178" s="155">
        <v>249</v>
      </c>
      <c r="AD178" s="155">
        <v>400</v>
      </c>
      <c r="AE178" s="155">
        <v>660</v>
      </c>
      <c r="AF178" s="155">
        <v>400</v>
      </c>
      <c r="AG178" s="155">
        <v>313</v>
      </c>
      <c r="AH178" s="171">
        <v>550</v>
      </c>
      <c r="AI178" s="171">
        <v>550</v>
      </c>
      <c r="AJ178" s="226">
        <v>1550</v>
      </c>
      <c r="AK178" s="204">
        <f t="shared" si="209"/>
        <v>1000</v>
      </c>
      <c r="AL178" s="201">
        <f t="shared" si="210"/>
        <v>1.8181818181818181</v>
      </c>
    </row>
    <row r="179" spans="1:38" s="24" customFormat="1" ht="12" customHeight="1">
      <c r="A179" s="30"/>
      <c r="B179" s="26" t="s">
        <v>138</v>
      </c>
      <c r="C179" s="4">
        <f aca="true" t="shared" si="214" ref="C179:L179">SUM(C167:C178)</f>
        <v>36958</v>
      </c>
      <c r="D179" s="4">
        <f t="shared" si="214"/>
        <v>30105</v>
      </c>
      <c r="E179" s="4">
        <f t="shared" si="214"/>
        <v>30255</v>
      </c>
      <c r="F179" s="33">
        <f t="shared" si="214"/>
        <v>24575</v>
      </c>
      <c r="G179" s="4">
        <f t="shared" si="214"/>
        <v>28298</v>
      </c>
      <c r="H179" s="33">
        <f t="shared" si="214"/>
        <v>24895</v>
      </c>
      <c r="I179" s="33">
        <f t="shared" si="214"/>
        <v>16153</v>
      </c>
      <c r="J179" s="33">
        <f t="shared" si="214"/>
        <v>26895</v>
      </c>
      <c r="K179" s="33">
        <f t="shared" si="214"/>
        <v>16967</v>
      </c>
      <c r="L179" s="33">
        <f t="shared" si="214"/>
        <v>29285</v>
      </c>
      <c r="M179" s="33">
        <f aca="true" t="shared" si="215" ref="M179:Y179">SUM(M167:M178)</f>
        <v>30010</v>
      </c>
      <c r="N179" s="33">
        <f t="shared" si="215"/>
        <v>29675</v>
      </c>
      <c r="O179" s="33">
        <f t="shared" si="215"/>
        <v>28085</v>
      </c>
      <c r="P179" s="33">
        <f t="shared" si="215"/>
        <v>45341</v>
      </c>
      <c r="Q179" s="33">
        <f t="shared" si="215"/>
        <v>35264</v>
      </c>
      <c r="R179" s="33">
        <f t="shared" si="215"/>
        <v>44752</v>
      </c>
      <c r="S179" s="33">
        <f t="shared" si="215"/>
        <v>43741</v>
      </c>
      <c r="T179" s="33">
        <f t="shared" si="215"/>
        <v>44800</v>
      </c>
      <c r="U179" s="33">
        <f t="shared" si="215"/>
        <v>23802</v>
      </c>
      <c r="V179" s="33">
        <f t="shared" si="215"/>
        <v>44800</v>
      </c>
      <c r="W179" s="33">
        <f t="shared" si="215"/>
        <v>24380</v>
      </c>
      <c r="X179" s="33">
        <f t="shared" si="215"/>
        <v>47850</v>
      </c>
      <c r="Y179" s="33">
        <f t="shared" si="215"/>
        <v>34513</v>
      </c>
      <c r="Z179" s="33">
        <f aca="true" t="shared" si="216" ref="Z179:AF179">SUM(Z167:Z178)</f>
        <v>44350</v>
      </c>
      <c r="AA179" s="33">
        <f t="shared" si="216"/>
        <v>42383.35999999999</v>
      </c>
      <c r="AB179" s="33">
        <f t="shared" si="216"/>
        <v>44750</v>
      </c>
      <c r="AC179" s="33">
        <f t="shared" si="216"/>
        <v>31276</v>
      </c>
      <c r="AD179" s="33">
        <f t="shared" si="216"/>
        <v>43490</v>
      </c>
      <c r="AE179" s="33">
        <f t="shared" si="216"/>
        <v>36463</v>
      </c>
      <c r="AF179" s="33">
        <f t="shared" si="216"/>
        <v>47815</v>
      </c>
      <c r="AG179" s="33">
        <f>SUM(AG167:AG178)</f>
        <v>48524</v>
      </c>
      <c r="AH179" s="164">
        <v>60065</v>
      </c>
      <c r="AI179" s="164">
        <v>60065</v>
      </c>
      <c r="AJ179" s="164">
        <v>60065</v>
      </c>
      <c r="AK179" s="206">
        <f t="shared" si="209"/>
        <v>0</v>
      </c>
      <c r="AL179" s="202">
        <f t="shared" si="210"/>
        <v>0</v>
      </c>
    </row>
    <row r="180" spans="1:38" s="24" customFormat="1" ht="12" customHeight="1">
      <c r="A180" s="30"/>
      <c r="B180" s="26" t="s">
        <v>147</v>
      </c>
      <c r="C180" s="4">
        <f aca="true" t="shared" si="217" ref="C180:Y180">SUM(C166+C179)</f>
        <v>247417</v>
      </c>
      <c r="D180" s="4">
        <f t="shared" si="217"/>
        <v>249960</v>
      </c>
      <c r="E180" s="4">
        <f t="shared" si="217"/>
        <v>254490</v>
      </c>
      <c r="F180" s="4">
        <f t="shared" si="217"/>
        <v>263325</v>
      </c>
      <c r="G180" s="4">
        <f t="shared" si="217"/>
        <v>272105</v>
      </c>
      <c r="H180" s="4">
        <f t="shared" si="217"/>
        <v>274817</v>
      </c>
      <c r="I180" s="4">
        <f t="shared" si="217"/>
        <v>268103</v>
      </c>
      <c r="J180" s="4">
        <f t="shared" si="217"/>
        <v>266328</v>
      </c>
      <c r="K180" s="4">
        <f t="shared" si="217"/>
        <v>259478</v>
      </c>
      <c r="L180" s="4">
        <f t="shared" si="217"/>
        <v>277621</v>
      </c>
      <c r="M180" s="4">
        <f t="shared" si="217"/>
        <v>275284</v>
      </c>
      <c r="N180" s="4">
        <f t="shared" si="217"/>
        <v>292817</v>
      </c>
      <c r="O180" s="4">
        <f t="shared" si="217"/>
        <v>297519</v>
      </c>
      <c r="P180" s="4">
        <f t="shared" si="217"/>
        <v>325365</v>
      </c>
      <c r="Q180" s="4">
        <f t="shared" si="217"/>
        <v>315725</v>
      </c>
      <c r="R180" s="4">
        <f t="shared" si="217"/>
        <v>337428</v>
      </c>
      <c r="S180" s="4">
        <f t="shared" si="217"/>
        <v>334193</v>
      </c>
      <c r="T180" s="4">
        <f t="shared" si="217"/>
        <v>348742.97152</v>
      </c>
      <c r="U180" s="4">
        <f t="shared" si="217"/>
        <v>331102</v>
      </c>
      <c r="V180" s="4">
        <f t="shared" si="217"/>
        <v>357074</v>
      </c>
      <c r="W180" s="4">
        <f t="shared" si="217"/>
        <v>335163</v>
      </c>
      <c r="X180" s="4">
        <f t="shared" si="217"/>
        <v>360116</v>
      </c>
      <c r="Y180" s="4">
        <f t="shared" si="217"/>
        <v>345905</v>
      </c>
      <c r="Z180" s="4">
        <f aca="true" t="shared" si="218" ref="Z180:AF180">SUM(Z166+Z179)</f>
        <v>351015</v>
      </c>
      <c r="AA180" s="4">
        <f t="shared" si="218"/>
        <v>349758.77999999997</v>
      </c>
      <c r="AB180" s="4">
        <f t="shared" si="218"/>
        <v>360648</v>
      </c>
      <c r="AC180" s="4">
        <f t="shared" si="218"/>
        <v>328338</v>
      </c>
      <c r="AD180" s="4">
        <f t="shared" si="218"/>
        <v>357810</v>
      </c>
      <c r="AE180" s="4">
        <f t="shared" si="218"/>
        <v>344907</v>
      </c>
      <c r="AF180" s="4">
        <f t="shared" si="218"/>
        <v>382541</v>
      </c>
      <c r="AG180" s="4">
        <f>SUM(AG166+AG179)</f>
        <v>384677</v>
      </c>
      <c r="AH180" s="4">
        <f>SUM(AH166+AH179)</f>
        <v>420488</v>
      </c>
      <c r="AI180" s="4">
        <f>SUM(AI166+AI179)</f>
        <v>420488</v>
      </c>
      <c r="AJ180" s="4">
        <f>SUM(AJ166+AJ179)</f>
        <v>428315</v>
      </c>
      <c r="AK180" s="206">
        <f t="shared" si="209"/>
        <v>7827</v>
      </c>
      <c r="AL180" s="202">
        <f t="shared" si="210"/>
        <v>0.018614086489983066</v>
      </c>
    </row>
    <row r="181" spans="1:38" ht="12" customHeight="1">
      <c r="A181" s="3">
        <v>130</v>
      </c>
      <c r="B181" s="29" t="s">
        <v>47</v>
      </c>
      <c r="C181" s="3" t="s">
        <v>1</v>
      </c>
      <c r="D181" s="6" t="s">
        <v>2</v>
      </c>
      <c r="E181" s="6" t="s">
        <v>1</v>
      </c>
      <c r="F181" s="6" t="s">
        <v>2</v>
      </c>
      <c r="G181" s="6" t="s">
        <v>1</v>
      </c>
      <c r="H181" s="6" t="s">
        <v>2</v>
      </c>
      <c r="I181" s="6" t="s">
        <v>1</v>
      </c>
      <c r="J181" s="6" t="s">
        <v>2</v>
      </c>
      <c r="K181" s="6" t="s">
        <v>1</v>
      </c>
      <c r="L181" s="6" t="s">
        <v>2</v>
      </c>
      <c r="M181" s="6" t="s">
        <v>1</v>
      </c>
      <c r="N181" s="6" t="s">
        <v>2</v>
      </c>
      <c r="O181" s="6" t="s">
        <v>1</v>
      </c>
      <c r="P181" s="6" t="s">
        <v>2</v>
      </c>
      <c r="Q181" s="6" t="s">
        <v>41</v>
      </c>
      <c r="R181" s="6" t="s">
        <v>2</v>
      </c>
      <c r="S181" s="6" t="s">
        <v>1</v>
      </c>
      <c r="T181" s="6" t="s">
        <v>2</v>
      </c>
      <c r="U181" s="6" t="s">
        <v>41</v>
      </c>
      <c r="V181" s="6" t="s">
        <v>2</v>
      </c>
      <c r="W181" s="6" t="s">
        <v>1</v>
      </c>
      <c r="X181" s="6" t="s">
        <v>2</v>
      </c>
      <c r="Y181" s="6" t="s">
        <v>1</v>
      </c>
      <c r="Z181" s="6" t="s">
        <v>2</v>
      </c>
      <c r="AA181" s="6" t="s">
        <v>1</v>
      </c>
      <c r="AB181" s="6" t="s">
        <v>2</v>
      </c>
      <c r="AC181" s="3" t="s">
        <v>1</v>
      </c>
      <c r="AD181" s="3" t="s">
        <v>2</v>
      </c>
      <c r="AE181" s="3" t="s">
        <v>1</v>
      </c>
      <c r="AF181" s="3" t="s">
        <v>2</v>
      </c>
      <c r="AG181" s="3" t="s">
        <v>1</v>
      </c>
      <c r="AH181" s="3" t="s">
        <v>2</v>
      </c>
      <c r="AI181" s="3" t="s">
        <v>3</v>
      </c>
      <c r="AJ181" s="3" t="s">
        <v>2</v>
      </c>
      <c r="AK181" s="197" t="s">
        <v>461</v>
      </c>
      <c r="AL181" s="197" t="s">
        <v>462</v>
      </c>
    </row>
    <row r="182" spans="1:38" ht="11.25" customHeight="1">
      <c r="A182" s="3"/>
      <c r="B182" s="29"/>
      <c r="C182" s="3" t="s">
        <v>4</v>
      </c>
      <c r="D182" s="6" t="s">
        <v>5</v>
      </c>
      <c r="E182" s="6" t="s">
        <v>5</v>
      </c>
      <c r="F182" s="6" t="s">
        <v>6</v>
      </c>
      <c r="G182" s="6" t="s">
        <v>6</v>
      </c>
      <c r="H182" s="6" t="s">
        <v>7</v>
      </c>
      <c r="I182" s="6" t="s">
        <v>7</v>
      </c>
      <c r="J182" s="6" t="s">
        <v>8</v>
      </c>
      <c r="K182" s="6" t="s">
        <v>8</v>
      </c>
      <c r="L182" s="6" t="s">
        <v>9</v>
      </c>
      <c r="M182" s="6" t="s">
        <v>9</v>
      </c>
      <c r="N182" s="6" t="s">
        <v>42</v>
      </c>
      <c r="O182" s="6" t="s">
        <v>10</v>
      </c>
      <c r="P182" s="6" t="s">
        <v>43</v>
      </c>
      <c r="Q182" s="6" t="s">
        <v>43</v>
      </c>
      <c r="R182" s="6" t="s">
        <v>44</v>
      </c>
      <c r="S182" s="6" t="s">
        <v>12</v>
      </c>
      <c r="T182" s="6" t="s">
        <v>13</v>
      </c>
      <c r="U182" s="6" t="s">
        <v>13</v>
      </c>
      <c r="V182" s="6" t="s">
        <v>14</v>
      </c>
      <c r="W182" s="6" t="s">
        <v>14</v>
      </c>
      <c r="X182" s="6" t="s">
        <v>15</v>
      </c>
      <c r="Y182" s="6" t="s">
        <v>15</v>
      </c>
      <c r="Z182" s="6" t="s">
        <v>16</v>
      </c>
      <c r="AA182" s="6" t="s">
        <v>16</v>
      </c>
      <c r="AB182" s="6" t="s">
        <v>17</v>
      </c>
      <c r="AC182" s="6" t="s">
        <v>17</v>
      </c>
      <c r="AD182" s="6" t="s">
        <v>427</v>
      </c>
      <c r="AE182" s="6" t="s">
        <v>427</v>
      </c>
      <c r="AF182" s="6" t="s">
        <v>439</v>
      </c>
      <c r="AG182" s="6" t="s">
        <v>439</v>
      </c>
      <c r="AH182" s="6" t="s">
        <v>452</v>
      </c>
      <c r="AI182" s="6" t="s">
        <v>452</v>
      </c>
      <c r="AJ182" s="6" t="s">
        <v>464</v>
      </c>
      <c r="AK182" s="198" t="s">
        <v>463</v>
      </c>
      <c r="AL182" s="198" t="s">
        <v>463</v>
      </c>
    </row>
    <row r="183" spans="1:36" ht="12" customHeight="1" hidden="1">
      <c r="A183" s="25">
        <v>2004</v>
      </c>
      <c r="B183" s="26" t="s">
        <v>98</v>
      </c>
      <c r="C183" s="34">
        <v>1133</v>
      </c>
      <c r="D183" s="34">
        <v>2500</v>
      </c>
      <c r="E183" s="34">
        <v>1854</v>
      </c>
      <c r="F183" s="34">
        <v>2500</v>
      </c>
      <c r="G183" s="34">
        <v>1825</v>
      </c>
      <c r="H183" s="34">
        <v>2500</v>
      </c>
      <c r="I183" s="34">
        <v>1015</v>
      </c>
      <c r="J183" s="34">
        <v>2500</v>
      </c>
      <c r="K183" s="34">
        <v>909</v>
      </c>
      <c r="L183" s="34">
        <v>2500</v>
      </c>
      <c r="M183" s="34">
        <v>0</v>
      </c>
      <c r="N183" s="34">
        <v>2500</v>
      </c>
      <c r="O183" s="34">
        <v>1186</v>
      </c>
      <c r="P183" s="34">
        <v>2500</v>
      </c>
      <c r="Q183" s="34">
        <v>2503</v>
      </c>
      <c r="R183" s="34">
        <v>2500</v>
      </c>
      <c r="S183" s="34">
        <v>16</v>
      </c>
      <c r="T183" s="34">
        <v>2500</v>
      </c>
      <c r="U183" s="34">
        <v>513</v>
      </c>
      <c r="V183" s="34">
        <v>2000</v>
      </c>
      <c r="W183" s="34">
        <v>0</v>
      </c>
      <c r="X183" s="34">
        <v>0</v>
      </c>
      <c r="Y183" s="34">
        <v>0</v>
      </c>
      <c r="Z183" s="34">
        <v>0</v>
      </c>
      <c r="AA183" s="34">
        <v>0</v>
      </c>
      <c r="AB183" s="34">
        <v>0</v>
      </c>
      <c r="AC183" s="34">
        <v>0</v>
      </c>
      <c r="AD183" s="34">
        <v>0</v>
      </c>
      <c r="AE183" s="34"/>
      <c r="AF183" s="34"/>
      <c r="AG183" s="34"/>
      <c r="AH183" s="34"/>
      <c r="AI183" s="34"/>
      <c r="AJ183" s="34"/>
    </row>
    <row r="184" spans="1:36" ht="12" customHeight="1" hidden="1">
      <c r="A184" s="25">
        <v>2007</v>
      </c>
      <c r="B184" s="26" t="s">
        <v>148</v>
      </c>
      <c r="C184" s="34">
        <v>1556</v>
      </c>
      <c r="D184" s="34">
        <v>1500</v>
      </c>
      <c r="E184" s="34">
        <v>1089</v>
      </c>
      <c r="F184" s="34">
        <v>1500</v>
      </c>
      <c r="G184" s="34">
        <v>1383</v>
      </c>
      <c r="H184" s="34">
        <v>1500</v>
      </c>
      <c r="I184" s="34">
        <v>1133</v>
      </c>
      <c r="J184" s="34">
        <v>600</v>
      </c>
      <c r="K184" s="34">
        <v>416</v>
      </c>
      <c r="L184" s="34">
        <v>600</v>
      </c>
      <c r="M184" s="34">
        <v>250</v>
      </c>
      <c r="N184" s="34">
        <v>600</v>
      </c>
      <c r="O184" s="34">
        <v>250</v>
      </c>
      <c r="P184" s="34">
        <v>600</v>
      </c>
      <c r="Q184" s="34">
        <v>979</v>
      </c>
      <c r="R184" s="34">
        <v>600</v>
      </c>
      <c r="S184" s="34">
        <v>275</v>
      </c>
      <c r="T184" s="34">
        <v>600</v>
      </c>
      <c r="U184" s="34">
        <v>275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  <c r="AD184" s="34">
        <v>0</v>
      </c>
      <c r="AE184" s="34"/>
      <c r="AF184" s="34"/>
      <c r="AG184" s="34"/>
      <c r="AH184" s="34"/>
      <c r="AI184" s="34"/>
      <c r="AJ184" s="34"/>
    </row>
    <row r="185" spans="1:38" ht="12" customHeight="1">
      <c r="A185" s="25">
        <v>2009</v>
      </c>
      <c r="B185" s="26" t="s">
        <v>149</v>
      </c>
      <c r="C185" s="34">
        <v>4565</v>
      </c>
      <c r="D185" s="34">
        <v>6500</v>
      </c>
      <c r="E185" s="34">
        <v>8491</v>
      </c>
      <c r="F185" s="34">
        <v>4500</v>
      </c>
      <c r="G185" s="34">
        <v>1570</v>
      </c>
      <c r="H185" s="34">
        <v>4500</v>
      </c>
      <c r="I185" s="34">
        <v>4270</v>
      </c>
      <c r="J185" s="34">
        <v>1000</v>
      </c>
      <c r="K185" s="34">
        <v>1188</v>
      </c>
      <c r="L185" s="34">
        <v>1000</v>
      </c>
      <c r="M185" s="34">
        <v>707</v>
      </c>
      <c r="N185" s="34">
        <v>1000</v>
      </c>
      <c r="O185" s="34">
        <v>669</v>
      </c>
      <c r="P185" s="34">
        <v>1000</v>
      </c>
      <c r="Q185" s="34">
        <v>468</v>
      </c>
      <c r="R185" s="34">
        <v>1000</v>
      </c>
      <c r="S185" s="34">
        <v>338</v>
      </c>
      <c r="T185" s="34">
        <v>1000</v>
      </c>
      <c r="U185" s="34">
        <v>442</v>
      </c>
      <c r="V185" s="34">
        <v>500</v>
      </c>
      <c r="W185" s="34">
        <v>160</v>
      </c>
      <c r="X185" s="34">
        <v>500</v>
      </c>
      <c r="Y185" s="34">
        <v>2918</v>
      </c>
      <c r="Z185" s="34">
        <v>500</v>
      </c>
      <c r="AA185" s="34">
        <v>40</v>
      </c>
      <c r="AB185" s="34">
        <v>500</v>
      </c>
      <c r="AC185" s="34">
        <v>195</v>
      </c>
      <c r="AD185" s="34">
        <v>500</v>
      </c>
      <c r="AE185" s="34">
        <v>356</v>
      </c>
      <c r="AF185" s="34">
        <v>500</v>
      </c>
      <c r="AG185" s="34">
        <v>76</v>
      </c>
      <c r="AH185" s="34">
        <v>500</v>
      </c>
      <c r="AI185" s="34">
        <v>500</v>
      </c>
      <c r="AJ185" s="34">
        <v>500</v>
      </c>
      <c r="AK185" s="204">
        <f>SUM(AJ185-AH185)</f>
        <v>0</v>
      </c>
      <c r="AL185" s="201">
        <f>SUM(AK185/AH185)</f>
        <v>0</v>
      </c>
    </row>
    <row r="186" spans="1:38" s="24" customFormat="1" ht="12" customHeight="1">
      <c r="A186" s="30">
        <v>130</v>
      </c>
      <c r="B186" s="26" t="s">
        <v>47</v>
      </c>
      <c r="C186" s="33">
        <f>SUM(C183:C185)</f>
        <v>7254</v>
      </c>
      <c r="D186" s="33">
        <f aca="true" t="shared" si="219" ref="D186:O186">SUM(D183:D185)</f>
        <v>10500</v>
      </c>
      <c r="E186" s="33">
        <f t="shared" si="219"/>
        <v>11434</v>
      </c>
      <c r="F186" s="33">
        <f t="shared" si="219"/>
        <v>8500</v>
      </c>
      <c r="G186" s="33">
        <f t="shared" si="219"/>
        <v>4778</v>
      </c>
      <c r="H186" s="33">
        <f t="shared" si="219"/>
        <v>8500</v>
      </c>
      <c r="I186" s="33">
        <f t="shared" si="219"/>
        <v>6418</v>
      </c>
      <c r="J186" s="33">
        <f t="shared" si="219"/>
        <v>4100</v>
      </c>
      <c r="K186" s="33">
        <f t="shared" si="219"/>
        <v>2513</v>
      </c>
      <c r="L186" s="33">
        <f t="shared" si="219"/>
        <v>4100</v>
      </c>
      <c r="M186" s="33">
        <f t="shared" si="219"/>
        <v>957</v>
      </c>
      <c r="N186" s="33">
        <f t="shared" si="219"/>
        <v>4100</v>
      </c>
      <c r="O186" s="33">
        <f t="shared" si="219"/>
        <v>2105</v>
      </c>
      <c r="P186" s="33">
        <f aca="true" t="shared" si="220" ref="P186:Z186">SUM(P183:P185)</f>
        <v>4100</v>
      </c>
      <c r="Q186" s="33">
        <f t="shared" si="220"/>
        <v>3950</v>
      </c>
      <c r="R186" s="33">
        <f t="shared" si="220"/>
        <v>4100</v>
      </c>
      <c r="S186" s="33">
        <f t="shared" si="220"/>
        <v>629</v>
      </c>
      <c r="T186" s="33">
        <f t="shared" si="220"/>
        <v>4100</v>
      </c>
      <c r="U186" s="33">
        <f t="shared" si="220"/>
        <v>1230</v>
      </c>
      <c r="V186" s="33">
        <f t="shared" si="220"/>
        <v>2500</v>
      </c>
      <c r="W186" s="33">
        <f t="shared" si="220"/>
        <v>160</v>
      </c>
      <c r="X186" s="33">
        <f t="shared" si="220"/>
        <v>500</v>
      </c>
      <c r="Y186" s="33">
        <f t="shared" si="220"/>
        <v>2918</v>
      </c>
      <c r="Z186" s="33">
        <f t="shared" si="220"/>
        <v>500</v>
      </c>
      <c r="AA186" s="33">
        <f aca="true" t="shared" si="221" ref="AA186:AF186">SUM(AA183:AA185)</f>
        <v>40</v>
      </c>
      <c r="AB186" s="33">
        <f t="shared" si="221"/>
        <v>500</v>
      </c>
      <c r="AC186" s="33">
        <f t="shared" si="221"/>
        <v>195</v>
      </c>
      <c r="AD186" s="33">
        <f t="shared" si="221"/>
        <v>500</v>
      </c>
      <c r="AE186" s="33">
        <f t="shared" si="221"/>
        <v>356</v>
      </c>
      <c r="AF186" s="33">
        <f t="shared" si="221"/>
        <v>500</v>
      </c>
      <c r="AG186" s="33">
        <f>SUM(AG183:AG185)</f>
        <v>76</v>
      </c>
      <c r="AH186" s="33">
        <f>SUM(AH183:AH185)</f>
        <v>500</v>
      </c>
      <c r="AI186" s="33">
        <f>SUM(AI183:AI185)</f>
        <v>500</v>
      </c>
      <c r="AJ186" s="33">
        <f>SUM(AJ183:AJ185)</f>
        <v>500</v>
      </c>
      <c r="AK186" s="206">
        <f>SUM(AJ186-AH186)</f>
        <v>0</v>
      </c>
      <c r="AL186" s="202">
        <f>SUM(AK186/AH186)</f>
        <v>0</v>
      </c>
    </row>
    <row r="187" spans="1:38" ht="12" customHeight="1">
      <c r="A187" s="3">
        <v>135</v>
      </c>
      <c r="B187" s="29" t="s">
        <v>150</v>
      </c>
      <c r="C187" s="3" t="s">
        <v>1</v>
      </c>
      <c r="D187" s="6" t="s">
        <v>2</v>
      </c>
      <c r="E187" s="6" t="s">
        <v>1</v>
      </c>
      <c r="F187" s="6" t="s">
        <v>2</v>
      </c>
      <c r="G187" s="6" t="s">
        <v>1</v>
      </c>
      <c r="H187" s="6" t="s">
        <v>2</v>
      </c>
      <c r="I187" s="6" t="s">
        <v>1</v>
      </c>
      <c r="J187" s="6" t="s">
        <v>2</v>
      </c>
      <c r="K187" s="6" t="s">
        <v>1</v>
      </c>
      <c r="L187" s="6" t="s">
        <v>2</v>
      </c>
      <c r="M187" s="6" t="s">
        <v>1</v>
      </c>
      <c r="N187" s="6" t="s">
        <v>2</v>
      </c>
      <c r="O187" s="6" t="s">
        <v>1</v>
      </c>
      <c r="P187" s="6" t="s">
        <v>2</v>
      </c>
      <c r="Q187" s="6" t="s">
        <v>41</v>
      </c>
      <c r="R187" s="6" t="s">
        <v>2</v>
      </c>
      <c r="S187" s="6" t="s">
        <v>1</v>
      </c>
      <c r="T187" s="6" t="s">
        <v>2</v>
      </c>
      <c r="U187" s="6" t="s">
        <v>41</v>
      </c>
      <c r="V187" s="6" t="s">
        <v>2</v>
      </c>
      <c r="W187" s="6" t="s">
        <v>1</v>
      </c>
      <c r="X187" s="6" t="s">
        <v>2</v>
      </c>
      <c r="Y187" s="6" t="s">
        <v>1</v>
      </c>
      <c r="Z187" s="6" t="s">
        <v>2</v>
      </c>
      <c r="AA187" s="6" t="s">
        <v>1</v>
      </c>
      <c r="AB187" s="6" t="s">
        <v>2</v>
      </c>
      <c r="AC187" s="3" t="s">
        <v>1</v>
      </c>
      <c r="AD187" s="3" t="s">
        <v>2</v>
      </c>
      <c r="AE187" s="3" t="s">
        <v>1</v>
      </c>
      <c r="AF187" s="3" t="s">
        <v>2</v>
      </c>
      <c r="AG187" s="3" t="s">
        <v>1</v>
      </c>
      <c r="AH187" s="3" t="s">
        <v>2</v>
      </c>
      <c r="AI187" s="3" t="s">
        <v>3</v>
      </c>
      <c r="AJ187" s="3" t="s">
        <v>2</v>
      </c>
      <c r="AK187" s="197" t="s">
        <v>461</v>
      </c>
      <c r="AL187" s="197" t="s">
        <v>462</v>
      </c>
    </row>
    <row r="188" spans="1:38" ht="12" customHeight="1">
      <c r="A188" s="3"/>
      <c r="B188" s="29"/>
      <c r="C188" s="3" t="s">
        <v>4</v>
      </c>
      <c r="D188" s="6" t="s">
        <v>5</v>
      </c>
      <c r="E188" s="6" t="s">
        <v>5</v>
      </c>
      <c r="F188" s="6" t="s">
        <v>6</v>
      </c>
      <c r="G188" s="6" t="s">
        <v>6</v>
      </c>
      <c r="H188" s="6" t="s">
        <v>7</v>
      </c>
      <c r="I188" s="6" t="s">
        <v>7</v>
      </c>
      <c r="J188" s="6" t="s">
        <v>8</v>
      </c>
      <c r="K188" s="6" t="s">
        <v>8</v>
      </c>
      <c r="L188" s="6" t="s">
        <v>9</v>
      </c>
      <c r="M188" s="6" t="s">
        <v>9</v>
      </c>
      <c r="N188" s="6" t="s">
        <v>42</v>
      </c>
      <c r="O188" s="6" t="s">
        <v>10</v>
      </c>
      <c r="P188" s="6" t="s">
        <v>43</v>
      </c>
      <c r="Q188" s="6" t="s">
        <v>43</v>
      </c>
      <c r="R188" s="6" t="s">
        <v>44</v>
      </c>
      <c r="S188" s="6" t="s">
        <v>12</v>
      </c>
      <c r="T188" s="6" t="s">
        <v>13</v>
      </c>
      <c r="U188" s="6" t="s">
        <v>13</v>
      </c>
      <c r="V188" s="6" t="s">
        <v>14</v>
      </c>
      <c r="W188" s="6" t="s">
        <v>14</v>
      </c>
      <c r="X188" s="6" t="s">
        <v>15</v>
      </c>
      <c r="Y188" s="6" t="s">
        <v>15</v>
      </c>
      <c r="Z188" s="6" t="s">
        <v>16</v>
      </c>
      <c r="AA188" s="6" t="s">
        <v>16</v>
      </c>
      <c r="AB188" s="6" t="s">
        <v>17</v>
      </c>
      <c r="AC188" s="6" t="s">
        <v>17</v>
      </c>
      <c r="AD188" s="6" t="s">
        <v>427</v>
      </c>
      <c r="AE188" s="6" t="s">
        <v>427</v>
      </c>
      <c r="AF188" s="6" t="s">
        <v>439</v>
      </c>
      <c r="AG188" s="6" t="s">
        <v>439</v>
      </c>
      <c r="AH188" s="6" t="s">
        <v>452</v>
      </c>
      <c r="AI188" s="6" t="s">
        <v>452</v>
      </c>
      <c r="AJ188" s="6" t="s">
        <v>464</v>
      </c>
      <c r="AK188" s="198" t="s">
        <v>463</v>
      </c>
      <c r="AL188" s="198" t="s">
        <v>463</v>
      </c>
    </row>
    <row r="189" spans="1:38" ht="12" customHeight="1">
      <c r="A189" s="25">
        <v>2010</v>
      </c>
      <c r="B189" s="26" t="s">
        <v>151</v>
      </c>
      <c r="C189" s="34">
        <v>42260</v>
      </c>
      <c r="D189" s="34">
        <v>45000</v>
      </c>
      <c r="E189" s="34">
        <v>41677</v>
      </c>
      <c r="F189" s="34">
        <v>45000</v>
      </c>
      <c r="G189" s="34">
        <v>24996</v>
      </c>
      <c r="H189" s="34">
        <v>40000</v>
      </c>
      <c r="I189" s="34">
        <v>32896</v>
      </c>
      <c r="J189" s="34">
        <v>35000</v>
      </c>
      <c r="K189" s="34">
        <v>39714</v>
      </c>
      <c r="L189" s="34">
        <v>35000</v>
      </c>
      <c r="M189" s="34">
        <v>37610</v>
      </c>
      <c r="N189" s="34">
        <v>40000</v>
      </c>
      <c r="O189" s="34">
        <v>37210</v>
      </c>
      <c r="P189" s="34">
        <v>40000</v>
      </c>
      <c r="Q189" s="34">
        <v>50869</v>
      </c>
      <c r="R189" s="34">
        <v>41000</v>
      </c>
      <c r="S189" s="34">
        <v>24260</v>
      </c>
      <c r="T189" s="34">
        <v>41000</v>
      </c>
      <c r="U189" s="34">
        <v>17100</v>
      </c>
      <c r="V189" s="34">
        <v>30000</v>
      </c>
      <c r="W189" s="34">
        <v>23167</v>
      </c>
      <c r="X189" s="34">
        <v>25000</v>
      </c>
      <c r="Y189" s="34">
        <v>39713</v>
      </c>
      <c r="Z189" s="34">
        <v>25000</v>
      </c>
      <c r="AA189" s="147">
        <v>22474.65</v>
      </c>
      <c r="AB189" s="34">
        <v>25000</v>
      </c>
      <c r="AC189" s="34">
        <v>58049</v>
      </c>
      <c r="AD189" s="34">
        <v>27000</v>
      </c>
      <c r="AE189" s="34">
        <v>51125</v>
      </c>
      <c r="AF189" s="34">
        <v>35000</v>
      </c>
      <c r="AG189" s="34">
        <v>32390</v>
      </c>
      <c r="AH189" s="34">
        <v>45000</v>
      </c>
      <c r="AI189" s="34">
        <v>45000</v>
      </c>
      <c r="AJ189" s="34">
        <v>45000</v>
      </c>
      <c r="AK189" s="204">
        <f>SUM(AJ189-AH189)</f>
        <v>0</v>
      </c>
      <c r="AL189" s="201">
        <f>SUM(AK189/AH189)</f>
        <v>0</v>
      </c>
    </row>
    <row r="190" spans="1:38" ht="12" customHeight="1">
      <c r="A190" s="25">
        <v>2011</v>
      </c>
      <c r="B190" s="26" t="s">
        <v>152</v>
      </c>
      <c r="C190" s="34">
        <v>18821</v>
      </c>
      <c r="D190" s="34">
        <v>23000</v>
      </c>
      <c r="E190" s="34">
        <v>24193</v>
      </c>
      <c r="F190" s="34">
        <v>23000</v>
      </c>
      <c r="G190" s="34">
        <v>22417</v>
      </c>
      <c r="H190" s="34">
        <v>23000</v>
      </c>
      <c r="I190" s="34">
        <v>27219</v>
      </c>
      <c r="J190" s="34">
        <v>23000</v>
      </c>
      <c r="K190" s="34">
        <v>21785</v>
      </c>
      <c r="L190" s="34">
        <v>23000</v>
      </c>
      <c r="M190" s="34">
        <v>23200</v>
      </c>
      <c r="N190" s="34">
        <v>23500</v>
      </c>
      <c r="O190" s="34">
        <v>26000</v>
      </c>
      <c r="P190" s="34">
        <v>23500</v>
      </c>
      <c r="Q190" s="34">
        <v>21000</v>
      </c>
      <c r="R190" s="34">
        <v>24000</v>
      </c>
      <c r="S190" s="34">
        <v>30800</v>
      </c>
      <c r="T190" s="34">
        <v>25000</v>
      </c>
      <c r="U190" s="34">
        <v>25900</v>
      </c>
      <c r="V190" s="34">
        <v>28000</v>
      </c>
      <c r="W190" s="34">
        <v>27800</v>
      </c>
      <c r="X190" s="34">
        <v>28000</v>
      </c>
      <c r="Y190" s="34">
        <v>33800</v>
      </c>
      <c r="Z190" s="34">
        <v>29400</v>
      </c>
      <c r="AA190" s="147">
        <v>30700</v>
      </c>
      <c r="AB190" s="34">
        <v>30000</v>
      </c>
      <c r="AC190" s="34">
        <v>30000</v>
      </c>
      <c r="AD190" s="34">
        <v>30000</v>
      </c>
      <c r="AE190" s="34">
        <v>25200</v>
      </c>
      <c r="AF190" s="34">
        <v>30000</v>
      </c>
      <c r="AG190" s="34">
        <v>32300</v>
      </c>
      <c r="AH190" s="34">
        <v>32000</v>
      </c>
      <c r="AI190" s="34">
        <v>33000</v>
      </c>
      <c r="AJ190" s="34">
        <v>34000</v>
      </c>
      <c r="AK190" s="204">
        <f>SUM(AJ190-AH190)</f>
        <v>2000</v>
      </c>
      <c r="AL190" s="201">
        <f>SUM(AK190/AH190)</f>
        <v>0.0625</v>
      </c>
    </row>
    <row r="191" spans="1:38" s="24" customFormat="1" ht="12" customHeight="1">
      <c r="A191" s="30">
        <v>135</v>
      </c>
      <c r="B191" s="26" t="s">
        <v>48</v>
      </c>
      <c r="C191" s="33">
        <f aca="true" t="shared" si="222" ref="C191:Z191">SUM(C189:C190)</f>
        <v>61081</v>
      </c>
      <c r="D191" s="33">
        <f t="shared" si="222"/>
        <v>68000</v>
      </c>
      <c r="E191" s="33">
        <f t="shared" si="222"/>
        <v>65870</v>
      </c>
      <c r="F191" s="33">
        <f t="shared" si="222"/>
        <v>68000</v>
      </c>
      <c r="G191" s="33">
        <f>SUM(G189:G190)</f>
        <v>47413</v>
      </c>
      <c r="H191" s="33">
        <f t="shared" si="222"/>
        <v>63000</v>
      </c>
      <c r="I191" s="33">
        <f t="shared" si="222"/>
        <v>60115</v>
      </c>
      <c r="J191" s="33">
        <f t="shared" si="222"/>
        <v>58000</v>
      </c>
      <c r="K191" s="33">
        <f t="shared" si="222"/>
        <v>61499</v>
      </c>
      <c r="L191" s="33">
        <f t="shared" si="222"/>
        <v>58000</v>
      </c>
      <c r="M191" s="33">
        <f t="shared" si="222"/>
        <v>60810</v>
      </c>
      <c r="N191" s="33">
        <f t="shared" si="222"/>
        <v>63500</v>
      </c>
      <c r="O191" s="33">
        <f t="shared" si="222"/>
        <v>63210</v>
      </c>
      <c r="P191" s="33">
        <f t="shared" si="222"/>
        <v>63500</v>
      </c>
      <c r="Q191" s="33">
        <f t="shared" si="222"/>
        <v>71869</v>
      </c>
      <c r="R191" s="33">
        <f t="shared" si="222"/>
        <v>65000</v>
      </c>
      <c r="S191" s="33">
        <f t="shared" si="222"/>
        <v>55060</v>
      </c>
      <c r="T191" s="33">
        <f t="shared" si="222"/>
        <v>66000</v>
      </c>
      <c r="U191" s="33">
        <f t="shared" si="222"/>
        <v>43000</v>
      </c>
      <c r="V191" s="33">
        <f t="shared" si="222"/>
        <v>58000</v>
      </c>
      <c r="W191" s="33">
        <f t="shared" si="222"/>
        <v>50967</v>
      </c>
      <c r="X191" s="33">
        <f t="shared" si="222"/>
        <v>53000</v>
      </c>
      <c r="Y191" s="33">
        <f t="shared" si="222"/>
        <v>73513</v>
      </c>
      <c r="Z191" s="33">
        <f t="shared" si="222"/>
        <v>54400</v>
      </c>
      <c r="AA191" s="33">
        <f aca="true" t="shared" si="223" ref="AA191:AF191">SUM(AA189:AA190)</f>
        <v>53174.65</v>
      </c>
      <c r="AB191" s="33">
        <f t="shared" si="223"/>
        <v>55000</v>
      </c>
      <c r="AC191" s="33">
        <f t="shared" si="223"/>
        <v>88049</v>
      </c>
      <c r="AD191" s="33">
        <f t="shared" si="223"/>
        <v>57000</v>
      </c>
      <c r="AE191" s="33">
        <f t="shared" si="223"/>
        <v>76325</v>
      </c>
      <c r="AF191" s="33">
        <f t="shared" si="223"/>
        <v>65000</v>
      </c>
      <c r="AG191" s="33">
        <f>SUM(AG189:AG190)</f>
        <v>64690</v>
      </c>
      <c r="AH191" s="33">
        <f>SUM(AH189:AH190)</f>
        <v>77000</v>
      </c>
      <c r="AI191" s="33">
        <f>SUM(AI189:AI190)</f>
        <v>78000</v>
      </c>
      <c r="AJ191" s="33">
        <f>SUM(AJ189:AJ190)</f>
        <v>79000</v>
      </c>
      <c r="AK191" s="206">
        <f>SUM(AJ191-AH191)</f>
        <v>2000</v>
      </c>
      <c r="AL191" s="202">
        <f>SUM(AK191/AH191)</f>
        <v>0.025974025974025976</v>
      </c>
    </row>
    <row r="192" spans="1:3" ht="12" customHeight="1">
      <c r="A192" s="30"/>
      <c r="C192" s="33"/>
    </row>
    <row r="193" spans="1:38" ht="12" customHeight="1">
      <c r="A193" s="3">
        <v>140</v>
      </c>
      <c r="B193" s="29" t="s">
        <v>49</v>
      </c>
      <c r="C193" s="3" t="s">
        <v>1</v>
      </c>
      <c r="D193" s="6" t="s">
        <v>2</v>
      </c>
      <c r="E193" s="6" t="s">
        <v>1</v>
      </c>
      <c r="F193" s="6" t="s">
        <v>2</v>
      </c>
      <c r="G193" s="6" t="s">
        <v>1</v>
      </c>
      <c r="H193" s="6" t="s">
        <v>2</v>
      </c>
      <c r="I193" s="6" t="s">
        <v>1</v>
      </c>
      <c r="J193" s="6" t="s">
        <v>2</v>
      </c>
      <c r="K193" s="6" t="s">
        <v>1</v>
      </c>
      <c r="L193" s="6" t="s">
        <v>2</v>
      </c>
      <c r="M193" s="6" t="s">
        <v>1</v>
      </c>
      <c r="N193" s="6" t="s">
        <v>2</v>
      </c>
      <c r="O193" s="6" t="s">
        <v>1</v>
      </c>
      <c r="P193" s="6" t="s">
        <v>2</v>
      </c>
      <c r="Q193" s="6" t="s">
        <v>41</v>
      </c>
      <c r="R193" s="6" t="s">
        <v>2</v>
      </c>
      <c r="S193" s="6" t="s">
        <v>1</v>
      </c>
      <c r="T193" s="6" t="s">
        <v>2</v>
      </c>
      <c r="U193" s="6" t="s">
        <v>41</v>
      </c>
      <c r="V193" s="6" t="s">
        <v>2</v>
      </c>
      <c r="W193" s="6" t="s">
        <v>1</v>
      </c>
      <c r="X193" s="6" t="s">
        <v>2</v>
      </c>
      <c r="Y193" s="6" t="s">
        <v>1</v>
      </c>
      <c r="Z193" s="6" t="s">
        <v>2</v>
      </c>
      <c r="AA193" s="6" t="s">
        <v>1</v>
      </c>
      <c r="AB193" s="6" t="s">
        <v>2</v>
      </c>
      <c r="AC193" s="3" t="s">
        <v>1</v>
      </c>
      <c r="AD193" s="3" t="s">
        <v>2</v>
      </c>
      <c r="AE193" s="3" t="s">
        <v>1</v>
      </c>
      <c r="AF193" s="3" t="s">
        <v>2</v>
      </c>
      <c r="AG193" s="3" t="s">
        <v>1</v>
      </c>
      <c r="AH193" s="3" t="s">
        <v>2</v>
      </c>
      <c r="AI193" s="3" t="s">
        <v>3</v>
      </c>
      <c r="AJ193" s="3" t="s">
        <v>2</v>
      </c>
      <c r="AK193" s="197" t="s">
        <v>461</v>
      </c>
      <c r="AL193" s="197" t="s">
        <v>462</v>
      </c>
    </row>
    <row r="194" spans="1:38" ht="12" customHeight="1">
      <c r="A194" s="3"/>
      <c r="B194" s="29"/>
      <c r="C194" s="3" t="s">
        <v>4</v>
      </c>
      <c r="D194" s="6" t="s">
        <v>5</v>
      </c>
      <c r="E194" s="6" t="s">
        <v>5</v>
      </c>
      <c r="F194" s="6" t="s">
        <v>6</v>
      </c>
      <c r="G194" s="6" t="s">
        <v>6</v>
      </c>
      <c r="H194" s="6" t="s">
        <v>7</v>
      </c>
      <c r="I194" s="6" t="s">
        <v>7</v>
      </c>
      <c r="J194" s="6" t="s">
        <v>8</v>
      </c>
      <c r="K194" s="6" t="s">
        <v>8</v>
      </c>
      <c r="L194" s="6" t="s">
        <v>9</v>
      </c>
      <c r="M194" s="6" t="s">
        <v>9</v>
      </c>
      <c r="N194" s="6" t="s">
        <v>42</v>
      </c>
      <c r="O194" s="6" t="s">
        <v>10</v>
      </c>
      <c r="P194" s="6" t="s">
        <v>43</v>
      </c>
      <c r="Q194" s="6" t="s">
        <v>43</v>
      </c>
      <c r="R194" s="6" t="s">
        <v>44</v>
      </c>
      <c r="S194" s="6" t="s">
        <v>12</v>
      </c>
      <c r="T194" s="6" t="s">
        <v>13</v>
      </c>
      <c r="U194" s="6" t="s">
        <v>13</v>
      </c>
      <c r="V194" s="6" t="s">
        <v>14</v>
      </c>
      <c r="W194" s="6" t="s">
        <v>14</v>
      </c>
      <c r="X194" s="6" t="s">
        <v>15</v>
      </c>
      <c r="Y194" s="6" t="s">
        <v>15</v>
      </c>
      <c r="Z194" s="6" t="s">
        <v>16</v>
      </c>
      <c r="AA194" s="6" t="s">
        <v>16</v>
      </c>
      <c r="AB194" s="6" t="s">
        <v>17</v>
      </c>
      <c r="AC194" s="6" t="s">
        <v>17</v>
      </c>
      <c r="AD194" s="6" t="s">
        <v>427</v>
      </c>
      <c r="AE194" s="6" t="s">
        <v>427</v>
      </c>
      <c r="AF194" s="6" t="s">
        <v>439</v>
      </c>
      <c r="AG194" s="6" t="s">
        <v>439</v>
      </c>
      <c r="AH194" s="6" t="s">
        <v>452</v>
      </c>
      <c r="AI194" s="6" t="s">
        <v>452</v>
      </c>
      <c r="AJ194" s="6" t="s">
        <v>464</v>
      </c>
      <c r="AK194" s="198" t="s">
        <v>463</v>
      </c>
      <c r="AL194" s="198" t="s">
        <v>463</v>
      </c>
    </row>
    <row r="195" spans="1:38" s="24" customFormat="1" ht="12" customHeight="1">
      <c r="A195" s="25">
        <v>1002</v>
      </c>
      <c r="B195" s="26" t="s">
        <v>91</v>
      </c>
      <c r="C195" s="34">
        <v>4561</v>
      </c>
      <c r="D195" s="34">
        <v>4405</v>
      </c>
      <c r="E195" s="34">
        <v>3089</v>
      </c>
      <c r="F195" s="34">
        <v>5365</v>
      </c>
      <c r="G195" s="34">
        <v>3417</v>
      </c>
      <c r="H195" s="34">
        <v>4285</v>
      </c>
      <c r="I195" s="34">
        <v>4368</v>
      </c>
      <c r="J195" s="34">
        <v>6020</v>
      </c>
      <c r="K195" s="34">
        <v>4120</v>
      </c>
      <c r="L195" s="34">
        <v>3828</v>
      </c>
      <c r="M195" s="34">
        <v>4065</v>
      </c>
      <c r="N195" s="34">
        <v>5971</v>
      </c>
      <c r="O195" s="34">
        <v>4258</v>
      </c>
      <c r="P195" s="34">
        <v>6579</v>
      </c>
      <c r="Q195" s="34">
        <v>4830</v>
      </c>
      <c r="R195" s="34">
        <v>5766</v>
      </c>
      <c r="S195" s="34">
        <v>4986</v>
      </c>
      <c r="T195" s="28">
        <v>8765</v>
      </c>
      <c r="U195" s="28">
        <v>16722</v>
      </c>
      <c r="V195" s="28">
        <v>22435</v>
      </c>
      <c r="W195" s="28">
        <v>8210</v>
      </c>
      <c r="X195" s="28">
        <v>14550</v>
      </c>
      <c r="Y195" s="28">
        <v>8144</v>
      </c>
      <c r="Z195" s="28">
        <v>19445</v>
      </c>
      <c r="AA195" s="28">
        <v>12872</v>
      </c>
      <c r="AB195" s="28">
        <v>26830</v>
      </c>
      <c r="AC195" s="28">
        <v>13247</v>
      </c>
      <c r="AD195" s="28">
        <v>19500</v>
      </c>
      <c r="AE195" s="28">
        <v>5948</v>
      </c>
      <c r="AF195" s="28">
        <v>24670</v>
      </c>
      <c r="AG195" s="28">
        <v>11350</v>
      </c>
      <c r="AH195" s="28">
        <v>20655</v>
      </c>
      <c r="AI195" s="28">
        <v>20655</v>
      </c>
      <c r="AJ195" s="253">
        <v>23000</v>
      </c>
      <c r="AK195" s="206">
        <f>SUM(AJ195-AH195)</f>
        <v>2345</v>
      </c>
      <c r="AL195" s="199">
        <f>SUM(AK195/AH195)</f>
        <v>0.11353183248608086</v>
      </c>
    </row>
    <row r="196" spans="1:38" ht="12" customHeight="1">
      <c r="A196" s="25">
        <v>1020</v>
      </c>
      <c r="B196" s="26" t="s">
        <v>93</v>
      </c>
      <c r="C196" s="34">
        <v>348</v>
      </c>
      <c r="D196" s="34">
        <v>290</v>
      </c>
      <c r="E196" s="34">
        <v>236</v>
      </c>
      <c r="F196" s="34">
        <v>386</v>
      </c>
      <c r="G196" s="34">
        <v>249</v>
      </c>
      <c r="H196" s="34">
        <v>280</v>
      </c>
      <c r="I196" s="34">
        <v>397</v>
      </c>
      <c r="J196" s="34">
        <v>412</v>
      </c>
      <c r="K196" s="34">
        <v>311</v>
      </c>
      <c r="L196" s="34">
        <v>293</v>
      </c>
      <c r="M196" s="34">
        <v>355</v>
      </c>
      <c r="N196" s="34">
        <v>457</v>
      </c>
      <c r="O196" s="34">
        <v>180</v>
      </c>
      <c r="P196" s="34">
        <v>503</v>
      </c>
      <c r="Q196" s="34">
        <v>342</v>
      </c>
      <c r="R196" s="34">
        <v>441</v>
      </c>
      <c r="S196" s="34">
        <v>370</v>
      </c>
      <c r="T196" s="28">
        <v>670.56</v>
      </c>
      <c r="U196" s="28">
        <v>803</v>
      </c>
      <c r="V196" s="28">
        <v>1717</v>
      </c>
      <c r="W196" s="28">
        <v>589</v>
      </c>
      <c r="X196" s="28">
        <v>1113</v>
      </c>
      <c r="Y196" s="28">
        <v>449</v>
      </c>
      <c r="Z196" s="28">
        <v>1488</v>
      </c>
      <c r="AA196" s="28">
        <v>962</v>
      </c>
      <c r="AB196" s="28">
        <v>2052</v>
      </c>
      <c r="AC196" s="28">
        <v>1011</v>
      </c>
      <c r="AD196" s="28">
        <v>1500</v>
      </c>
      <c r="AE196" s="28">
        <v>456</v>
      </c>
      <c r="AF196" s="28">
        <v>1849</v>
      </c>
      <c r="AG196" s="28">
        <v>868</v>
      </c>
      <c r="AH196" s="28">
        <v>1580</v>
      </c>
      <c r="AI196" s="28">
        <v>1580</v>
      </c>
      <c r="AJ196" s="253">
        <v>1685</v>
      </c>
      <c r="AK196" s="206">
        <f aca="true" t="shared" si="224" ref="AK196:AK203">SUM(AJ196-AH196)</f>
        <v>105</v>
      </c>
      <c r="AL196" s="199">
        <f aca="true" t="shared" si="225" ref="AL196:AL203">SUM(AK196/AH196)</f>
        <v>0.06645569620253164</v>
      </c>
    </row>
    <row r="197" spans="1:38" s="24" customFormat="1" ht="12" customHeight="1">
      <c r="A197" s="30"/>
      <c r="B197" s="26" t="s">
        <v>130</v>
      </c>
      <c r="C197" s="33">
        <f aca="true" t="shared" si="226" ref="C197:H197">SUM(C195:C196)</f>
        <v>4909</v>
      </c>
      <c r="D197" s="33">
        <f t="shared" si="226"/>
        <v>4695</v>
      </c>
      <c r="E197" s="33">
        <f t="shared" si="226"/>
        <v>3325</v>
      </c>
      <c r="F197" s="33">
        <f t="shared" si="226"/>
        <v>5751</v>
      </c>
      <c r="G197" s="33">
        <f>SUM(G195:G196)</f>
        <v>3666</v>
      </c>
      <c r="H197" s="33">
        <f t="shared" si="226"/>
        <v>4565</v>
      </c>
      <c r="I197" s="33">
        <f>SUM(I195:I196)</f>
        <v>4765</v>
      </c>
      <c r="J197" s="33">
        <v>6432</v>
      </c>
      <c r="K197" s="33">
        <f aca="true" t="shared" si="227" ref="K197:Q197">SUM(K195:K196)</f>
        <v>4431</v>
      </c>
      <c r="L197" s="33">
        <f t="shared" si="227"/>
        <v>4121</v>
      </c>
      <c r="M197" s="33">
        <f t="shared" si="227"/>
        <v>4420</v>
      </c>
      <c r="N197" s="33">
        <f t="shared" si="227"/>
        <v>6428</v>
      </c>
      <c r="O197" s="33">
        <f t="shared" si="227"/>
        <v>4438</v>
      </c>
      <c r="P197" s="33">
        <f t="shared" si="227"/>
        <v>7082</v>
      </c>
      <c r="Q197" s="33">
        <f t="shared" si="227"/>
        <v>5172</v>
      </c>
      <c r="R197" s="33">
        <f>SUM(R195:R196)</f>
        <v>6207</v>
      </c>
      <c r="S197" s="33">
        <f>SUM(S195:S196)</f>
        <v>5356</v>
      </c>
      <c r="T197" s="4">
        <v>9435.56</v>
      </c>
      <c r="U197" s="4">
        <f aca="true" t="shared" si="228" ref="U197:Z197">SUM(U195:U196)</f>
        <v>17525</v>
      </c>
      <c r="V197" s="4">
        <f t="shared" si="228"/>
        <v>24152</v>
      </c>
      <c r="W197" s="4">
        <f t="shared" si="228"/>
        <v>8799</v>
      </c>
      <c r="X197" s="4">
        <f t="shared" si="228"/>
        <v>15663</v>
      </c>
      <c r="Y197" s="4">
        <f t="shared" si="228"/>
        <v>8593</v>
      </c>
      <c r="Z197" s="4">
        <f t="shared" si="228"/>
        <v>20933</v>
      </c>
      <c r="AA197" s="4">
        <f aca="true" t="shared" si="229" ref="AA197:AF197">SUM(AA195:AA196)</f>
        <v>13834</v>
      </c>
      <c r="AB197" s="4">
        <f t="shared" si="229"/>
        <v>28882</v>
      </c>
      <c r="AC197" s="4">
        <f t="shared" si="229"/>
        <v>14258</v>
      </c>
      <c r="AD197" s="4">
        <f t="shared" si="229"/>
        <v>21000</v>
      </c>
      <c r="AE197" s="4">
        <f t="shared" si="229"/>
        <v>6404</v>
      </c>
      <c r="AF197" s="4">
        <f t="shared" si="229"/>
        <v>26519</v>
      </c>
      <c r="AG197" s="4">
        <f>SUM(AG195:AG196)</f>
        <v>12218</v>
      </c>
      <c r="AH197" s="4">
        <f>SUM(AH195:AH196)</f>
        <v>22235</v>
      </c>
      <c r="AI197" s="4">
        <f>SUM(AI195:AI196)</f>
        <v>22235</v>
      </c>
      <c r="AJ197" s="254">
        <v>24685</v>
      </c>
      <c r="AK197" s="204">
        <f t="shared" si="224"/>
        <v>2450</v>
      </c>
      <c r="AL197" s="199">
        <f t="shared" si="225"/>
        <v>0.11018664268045873</v>
      </c>
    </row>
    <row r="198" spans="1:38" ht="12" customHeight="1">
      <c r="A198" s="25">
        <v>2004</v>
      </c>
      <c r="B198" s="26" t="s">
        <v>98</v>
      </c>
      <c r="C198" s="34">
        <v>716</v>
      </c>
      <c r="D198" s="34">
        <v>820</v>
      </c>
      <c r="E198" s="34">
        <v>884</v>
      </c>
      <c r="F198" s="34">
        <v>1200</v>
      </c>
      <c r="G198" s="34">
        <v>880</v>
      </c>
      <c r="H198" s="34">
        <v>870</v>
      </c>
      <c r="I198" s="34">
        <v>947</v>
      </c>
      <c r="J198" s="34">
        <v>990</v>
      </c>
      <c r="K198" s="34">
        <v>4697</v>
      </c>
      <c r="L198" s="34">
        <v>2271</v>
      </c>
      <c r="M198" s="34">
        <v>2967</v>
      </c>
      <c r="N198" s="34">
        <v>3700</v>
      </c>
      <c r="O198" s="34">
        <v>2393</v>
      </c>
      <c r="P198" s="34">
        <v>4700</v>
      </c>
      <c r="Q198" s="34">
        <v>3345</v>
      </c>
      <c r="R198" s="34">
        <v>3875</v>
      </c>
      <c r="S198" s="34">
        <v>4496</v>
      </c>
      <c r="T198" s="28">
        <v>6200</v>
      </c>
      <c r="U198" s="28">
        <v>6435</v>
      </c>
      <c r="V198" s="28">
        <v>2600</v>
      </c>
      <c r="W198" s="28">
        <v>3365</v>
      </c>
      <c r="X198" s="28">
        <v>3140</v>
      </c>
      <c r="Y198" s="28">
        <v>2185</v>
      </c>
      <c r="Z198" s="28">
        <v>3960</v>
      </c>
      <c r="AA198" s="28">
        <v>3527</v>
      </c>
      <c r="AB198" s="28">
        <v>5900</v>
      </c>
      <c r="AC198" s="28">
        <v>2984</v>
      </c>
      <c r="AD198" s="28">
        <v>4220</v>
      </c>
      <c r="AE198" s="28">
        <v>1797</v>
      </c>
      <c r="AF198" s="28">
        <v>3325</v>
      </c>
      <c r="AG198" s="28">
        <v>2107</v>
      </c>
      <c r="AH198" s="28">
        <v>3325</v>
      </c>
      <c r="AI198" s="28">
        <v>3325</v>
      </c>
      <c r="AJ198" s="253">
        <v>4150</v>
      </c>
      <c r="AK198" s="206">
        <f t="shared" si="224"/>
        <v>825</v>
      </c>
      <c r="AL198" s="199">
        <f t="shared" si="225"/>
        <v>0.24812030075187969</v>
      </c>
    </row>
    <row r="199" spans="1:38" ht="12" customHeight="1">
      <c r="A199" s="25">
        <v>2010</v>
      </c>
      <c r="B199" s="26" t="s">
        <v>104</v>
      </c>
      <c r="C199" s="34">
        <v>0</v>
      </c>
      <c r="D199" s="34">
        <v>1300</v>
      </c>
      <c r="E199" s="34">
        <v>956</v>
      </c>
      <c r="F199" s="34">
        <v>1670</v>
      </c>
      <c r="G199" s="34">
        <v>860</v>
      </c>
      <c r="H199" s="34">
        <v>1060</v>
      </c>
      <c r="I199" s="34">
        <v>1007</v>
      </c>
      <c r="J199" s="34">
        <v>2130</v>
      </c>
      <c r="K199" s="34">
        <v>521</v>
      </c>
      <c r="L199" s="34">
        <v>1150</v>
      </c>
      <c r="M199" s="34">
        <v>537.33</v>
      </c>
      <c r="N199" s="34">
        <v>850</v>
      </c>
      <c r="O199" s="34">
        <v>1577</v>
      </c>
      <c r="P199" s="34">
        <v>900</v>
      </c>
      <c r="Q199" s="34">
        <v>465</v>
      </c>
      <c r="R199" s="34">
        <v>1950</v>
      </c>
      <c r="S199" s="34">
        <v>385</v>
      </c>
      <c r="T199" s="28">
        <v>1400</v>
      </c>
      <c r="U199" s="28">
        <v>2122</v>
      </c>
      <c r="V199" s="28">
        <v>5850</v>
      </c>
      <c r="W199" s="28">
        <v>5130</v>
      </c>
      <c r="X199" s="28">
        <v>4900</v>
      </c>
      <c r="Y199" s="28">
        <v>2608</v>
      </c>
      <c r="Z199" s="28">
        <v>4850</v>
      </c>
      <c r="AA199" s="28">
        <v>4655</v>
      </c>
      <c r="AB199" s="28">
        <v>5350</v>
      </c>
      <c r="AC199" s="28">
        <v>3608</v>
      </c>
      <c r="AD199" s="28">
        <v>3680</v>
      </c>
      <c r="AE199" s="28">
        <v>2738</v>
      </c>
      <c r="AF199" s="28">
        <v>3680</v>
      </c>
      <c r="AG199" s="28">
        <v>1956</v>
      </c>
      <c r="AH199" s="28">
        <v>3680</v>
      </c>
      <c r="AI199" s="28">
        <v>3680</v>
      </c>
      <c r="AJ199" s="253">
        <v>4800</v>
      </c>
      <c r="AK199" s="206">
        <f t="shared" si="224"/>
        <v>1120</v>
      </c>
      <c r="AL199" s="199">
        <f t="shared" si="225"/>
        <v>0.30434782608695654</v>
      </c>
    </row>
    <row r="200" spans="1:38" ht="12" customHeight="1">
      <c r="A200" s="25">
        <v>3001</v>
      </c>
      <c r="B200" s="26" t="s">
        <v>118</v>
      </c>
      <c r="C200" s="34">
        <v>269</v>
      </c>
      <c r="D200" s="34">
        <v>450</v>
      </c>
      <c r="E200" s="34">
        <v>69</v>
      </c>
      <c r="F200" s="34">
        <v>450</v>
      </c>
      <c r="G200" s="34">
        <v>380</v>
      </c>
      <c r="H200" s="34">
        <v>450</v>
      </c>
      <c r="I200" s="34">
        <v>195</v>
      </c>
      <c r="J200" s="34">
        <v>450</v>
      </c>
      <c r="K200" s="34">
        <v>350</v>
      </c>
      <c r="L200" s="34">
        <v>1430</v>
      </c>
      <c r="M200" s="34">
        <v>316</v>
      </c>
      <c r="N200" s="34">
        <v>350</v>
      </c>
      <c r="O200" s="34">
        <v>356</v>
      </c>
      <c r="P200" s="34">
        <v>350</v>
      </c>
      <c r="Q200" s="34">
        <v>349</v>
      </c>
      <c r="R200" s="34">
        <v>350</v>
      </c>
      <c r="S200" s="34">
        <v>427</v>
      </c>
      <c r="T200" s="28">
        <v>400</v>
      </c>
      <c r="U200" s="28">
        <v>940</v>
      </c>
      <c r="V200" s="28">
        <v>400</v>
      </c>
      <c r="W200" s="28">
        <v>295</v>
      </c>
      <c r="X200" s="28">
        <v>400</v>
      </c>
      <c r="Y200" s="28">
        <v>230</v>
      </c>
      <c r="Z200" s="28">
        <v>400</v>
      </c>
      <c r="AA200" s="28">
        <v>474</v>
      </c>
      <c r="AB200" s="28">
        <v>600</v>
      </c>
      <c r="AC200" s="28">
        <v>878</v>
      </c>
      <c r="AD200" s="28">
        <v>400</v>
      </c>
      <c r="AE200" s="28">
        <v>262</v>
      </c>
      <c r="AF200" s="28">
        <v>550</v>
      </c>
      <c r="AG200" s="28">
        <v>433</v>
      </c>
      <c r="AH200" s="28">
        <v>550</v>
      </c>
      <c r="AI200" s="28">
        <v>550</v>
      </c>
      <c r="AJ200" s="253">
        <v>1150</v>
      </c>
      <c r="AK200" s="206">
        <f t="shared" si="224"/>
        <v>600</v>
      </c>
      <c r="AL200" s="199">
        <f t="shared" si="225"/>
        <v>1.0909090909090908</v>
      </c>
    </row>
    <row r="201" spans="1:38" ht="12" customHeight="1">
      <c r="A201" s="25">
        <v>4001</v>
      </c>
      <c r="B201" s="26" t="s">
        <v>124</v>
      </c>
      <c r="C201" s="34">
        <v>2719</v>
      </c>
      <c r="D201" s="34">
        <v>2300</v>
      </c>
      <c r="E201" s="34">
        <v>1132</v>
      </c>
      <c r="F201" s="34">
        <v>860</v>
      </c>
      <c r="G201" s="34">
        <v>770</v>
      </c>
      <c r="H201" s="34">
        <v>0</v>
      </c>
      <c r="I201" s="34"/>
      <c r="J201" s="34"/>
      <c r="K201" s="34"/>
      <c r="L201" s="34">
        <v>0</v>
      </c>
      <c r="M201" s="34"/>
      <c r="N201" s="34"/>
      <c r="O201" s="34"/>
      <c r="P201" s="34"/>
      <c r="Q201" s="34"/>
      <c r="R201" s="34"/>
      <c r="S201" s="34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53"/>
      <c r="AK201" s="206">
        <f t="shared" si="224"/>
        <v>0</v>
      </c>
      <c r="AL201" s="199"/>
    </row>
    <row r="202" spans="1:38" s="24" customFormat="1" ht="12" customHeight="1">
      <c r="A202" s="30"/>
      <c r="B202" s="26" t="s">
        <v>138</v>
      </c>
      <c r="C202" s="33">
        <f aca="true" t="shared" si="230" ref="C202:H202">SUM(C198:C201)</f>
        <v>3704</v>
      </c>
      <c r="D202" s="33">
        <f t="shared" si="230"/>
        <v>4870</v>
      </c>
      <c r="E202" s="33">
        <f t="shared" si="230"/>
        <v>3041</v>
      </c>
      <c r="F202" s="33">
        <f t="shared" si="230"/>
        <v>4180</v>
      </c>
      <c r="G202" s="33">
        <f>SUM(G198:G201)</f>
        <v>2890</v>
      </c>
      <c r="H202" s="33">
        <f t="shared" si="230"/>
        <v>2380</v>
      </c>
      <c r="I202" s="33">
        <f aca="true" t="shared" si="231" ref="I202:Q202">SUM(I198:I201)</f>
        <v>2149</v>
      </c>
      <c r="J202" s="33">
        <f t="shared" si="231"/>
        <v>3570</v>
      </c>
      <c r="K202" s="33">
        <f t="shared" si="231"/>
        <v>5568</v>
      </c>
      <c r="L202" s="33">
        <f t="shared" si="231"/>
        <v>4851</v>
      </c>
      <c r="M202" s="33">
        <f t="shared" si="231"/>
        <v>3820.33</v>
      </c>
      <c r="N202" s="33">
        <f t="shared" si="231"/>
        <v>4900</v>
      </c>
      <c r="O202" s="33">
        <f t="shared" si="231"/>
        <v>4326</v>
      </c>
      <c r="P202" s="33">
        <f t="shared" si="231"/>
        <v>5950</v>
      </c>
      <c r="Q202" s="33">
        <f t="shared" si="231"/>
        <v>4159</v>
      </c>
      <c r="R202" s="33">
        <f>SUM(R198:R201)</f>
        <v>6175</v>
      </c>
      <c r="S202" s="33">
        <f>SUM(S198:S201)</f>
        <v>5308</v>
      </c>
      <c r="T202" s="4">
        <v>8000</v>
      </c>
      <c r="U202" s="4">
        <f aca="true" t="shared" si="232" ref="U202:Z202">SUM(U198:U201)</f>
        <v>9497</v>
      </c>
      <c r="V202" s="4">
        <f t="shared" si="232"/>
        <v>8850</v>
      </c>
      <c r="W202" s="4">
        <f t="shared" si="232"/>
        <v>8790</v>
      </c>
      <c r="X202" s="4">
        <f t="shared" si="232"/>
        <v>8440</v>
      </c>
      <c r="Y202" s="4">
        <f t="shared" si="232"/>
        <v>5023</v>
      </c>
      <c r="Z202" s="4">
        <f t="shared" si="232"/>
        <v>9210</v>
      </c>
      <c r="AA202" s="4">
        <f aca="true" t="shared" si="233" ref="AA202:AF202">SUM(AA198:AA201)</f>
        <v>8656</v>
      </c>
      <c r="AB202" s="4">
        <f t="shared" si="233"/>
        <v>11850</v>
      </c>
      <c r="AC202" s="4">
        <f t="shared" si="233"/>
        <v>7470</v>
      </c>
      <c r="AD202" s="4">
        <f t="shared" si="233"/>
        <v>8300</v>
      </c>
      <c r="AE202" s="4">
        <f t="shared" si="233"/>
        <v>4797</v>
      </c>
      <c r="AF202" s="4">
        <f t="shared" si="233"/>
        <v>7555</v>
      </c>
      <c r="AG202" s="4">
        <f>SUM(AG198:AG201)</f>
        <v>4496</v>
      </c>
      <c r="AH202" s="4">
        <f>SUM(AH198:AH201)</f>
        <v>7555</v>
      </c>
      <c r="AI202" s="4">
        <f>SUM(AI198:AI201)</f>
        <v>7555</v>
      </c>
      <c r="AJ202" s="254">
        <v>10100</v>
      </c>
      <c r="AK202" s="206">
        <f t="shared" si="224"/>
        <v>2545</v>
      </c>
      <c r="AL202" s="200">
        <f t="shared" si="225"/>
        <v>0.3368630046326936</v>
      </c>
    </row>
    <row r="203" spans="1:38" s="24" customFormat="1" ht="12" customHeight="1">
      <c r="A203" s="30">
        <v>140</v>
      </c>
      <c r="B203" s="26" t="s">
        <v>49</v>
      </c>
      <c r="C203" s="33">
        <f aca="true" t="shared" si="234" ref="C203:M203">SUM(C197+C202)</f>
        <v>8613</v>
      </c>
      <c r="D203" s="33">
        <f t="shared" si="234"/>
        <v>9565</v>
      </c>
      <c r="E203" s="33">
        <f t="shared" si="234"/>
        <v>6366</v>
      </c>
      <c r="F203" s="33">
        <f t="shared" si="234"/>
        <v>9931</v>
      </c>
      <c r="G203" s="33">
        <f t="shared" si="234"/>
        <v>6556</v>
      </c>
      <c r="H203" s="33">
        <f t="shared" si="234"/>
        <v>6945</v>
      </c>
      <c r="I203" s="33">
        <f t="shared" si="234"/>
        <v>6914</v>
      </c>
      <c r="J203" s="33">
        <f t="shared" si="234"/>
        <v>10002</v>
      </c>
      <c r="K203" s="33">
        <f t="shared" si="234"/>
        <v>9999</v>
      </c>
      <c r="L203" s="33">
        <f t="shared" si="234"/>
        <v>8972</v>
      </c>
      <c r="M203" s="33">
        <f t="shared" si="234"/>
        <v>8240.33</v>
      </c>
      <c r="N203" s="33">
        <v>11328</v>
      </c>
      <c r="O203" s="4">
        <f aca="true" t="shared" si="235" ref="O203:X203">SUM((O202+O197))</f>
        <v>8764</v>
      </c>
      <c r="P203" s="4">
        <f t="shared" si="235"/>
        <v>13032</v>
      </c>
      <c r="Q203" s="4">
        <f t="shared" si="235"/>
        <v>9331</v>
      </c>
      <c r="R203" s="4">
        <f t="shared" si="235"/>
        <v>12382</v>
      </c>
      <c r="S203" s="4">
        <f t="shared" si="235"/>
        <v>10664</v>
      </c>
      <c r="T203" s="4">
        <f t="shared" si="235"/>
        <v>17435.559999999998</v>
      </c>
      <c r="U203" s="4">
        <f t="shared" si="235"/>
        <v>27022</v>
      </c>
      <c r="V203" s="4">
        <f t="shared" si="235"/>
        <v>33002</v>
      </c>
      <c r="W203" s="4">
        <f t="shared" si="235"/>
        <v>17589</v>
      </c>
      <c r="X203" s="4">
        <f t="shared" si="235"/>
        <v>24103</v>
      </c>
      <c r="Y203" s="4">
        <f aca="true" t="shared" si="236" ref="Y203:AD203">SUM((Y202+Y197))</f>
        <v>13616</v>
      </c>
      <c r="Z203" s="4">
        <f t="shared" si="236"/>
        <v>30143</v>
      </c>
      <c r="AA203" s="4">
        <f t="shared" si="236"/>
        <v>22490</v>
      </c>
      <c r="AB203" s="4">
        <f t="shared" si="236"/>
        <v>40732</v>
      </c>
      <c r="AC203" s="4">
        <f t="shared" si="236"/>
        <v>21728</v>
      </c>
      <c r="AD203" s="4">
        <f t="shared" si="236"/>
        <v>29300</v>
      </c>
      <c r="AE203" s="4">
        <f>SUM((AE202+AE197))</f>
        <v>11201</v>
      </c>
      <c r="AF203" s="4">
        <f>SUM((AF202+AF197))</f>
        <v>34074</v>
      </c>
      <c r="AG203" s="4">
        <f>SUM((AG202+AG197))</f>
        <v>16714</v>
      </c>
      <c r="AH203" s="4">
        <f>SUM((AH202+AH197))</f>
        <v>29790</v>
      </c>
      <c r="AI203" s="4">
        <f>SUM((AI202+AI197))</f>
        <v>29790</v>
      </c>
      <c r="AJ203" s="254">
        <v>34785</v>
      </c>
      <c r="AK203" s="206">
        <f t="shared" si="224"/>
        <v>4995</v>
      </c>
      <c r="AL203" s="200">
        <f t="shared" si="225"/>
        <v>0.16767371601208458</v>
      </c>
    </row>
    <row r="204" spans="1:38" ht="12" customHeight="1">
      <c r="A204" s="3"/>
      <c r="B204" s="29"/>
      <c r="C204" s="3" t="s">
        <v>1</v>
      </c>
      <c r="D204" s="6" t="s">
        <v>2</v>
      </c>
      <c r="E204" s="6" t="s">
        <v>1</v>
      </c>
      <c r="F204" s="6" t="s">
        <v>2</v>
      </c>
      <c r="G204" s="6" t="s">
        <v>1</v>
      </c>
      <c r="H204" s="6" t="s">
        <v>2</v>
      </c>
      <c r="I204" s="6" t="s">
        <v>1</v>
      </c>
      <c r="J204" s="6" t="s">
        <v>2</v>
      </c>
      <c r="K204" s="6" t="s">
        <v>1</v>
      </c>
      <c r="L204" s="6" t="s">
        <v>2</v>
      </c>
      <c r="M204" s="6" t="s">
        <v>1</v>
      </c>
      <c r="N204" s="6" t="s">
        <v>2</v>
      </c>
      <c r="O204" s="6" t="s">
        <v>1</v>
      </c>
      <c r="P204" s="6" t="s">
        <v>2</v>
      </c>
      <c r="Q204" s="6" t="s">
        <v>41</v>
      </c>
      <c r="R204" s="6" t="s">
        <v>2</v>
      </c>
      <c r="S204" s="6" t="s">
        <v>1</v>
      </c>
      <c r="T204" s="6" t="s">
        <v>2</v>
      </c>
      <c r="U204" s="6" t="s">
        <v>41</v>
      </c>
      <c r="V204" s="6" t="s">
        <v>2</v>
      </c>
      <c r="W204" s="6" t="s">
        <v>1</v>
      </c>
      <c r="X204" s="6" t="s">
        <v>2</v>
      </c>
      <c r="Y204" s="6" t="s">
        <v>1</v>
      </c>
      <c r="Z204" s="6" t="s">
        <v>2</v>
      </c>
      <c r="AA204" s="6" t="s">
        <v>1</v>
      </c>
      <c r="AB204" s="6" t="s">
        <v>2</v>
      </c>
      <c r="AC204" s="3" t="s">
        <v>1</v>
      </c>
      <c r="AD204" s="3" t="s">
        <v>2</v>
      </c>
      <c r="AE204" s="3" t="s">
        <v>1</v>
      </c>
      <c r="AF204" s="3" t="s">
        <v>2</v>
      </c>
      <c r="AG204" s="3" t="s">
        <v>1</v>
      </c>
      <c r="AH204" s="3" t="s">
        <v>2</v>
      </c>
      <c r="AI204" s="3" t="s">
        <v>3</v>
      </c>
      <c r="AJ204" s="3" t="s">
        <v>2</v>
      </c>
      <c r="AK204" s="197" t="s">
        <v>461</v>
      </c>
      <c r="AL204" s="197" t="s">
        <v>462</v>
      </c>
    </row>
    <row r="205" spans="1:38" ht="12" customHeight="1">
      <c r="A205" s="3">
        <v>150</v>
      </c>
      <c r="B205" s="29" t="s">
        <v>50</v>
      </c>
      <c r="C205" s="3" t="s">
        <v>4</v>
      </c>
      <c r="D205" s="6" t="s">
        <v>5</v>
      </c>
      <c r="E205" s="6" t="s">
        <v>5</v>
      </c>
      <c r="F205" s="6" t="s">
        <v>6</v>
      </c>
      <c r="G205" s="6" t="s">
        <v>6</v>
      </c>
      <c r="H205" s="6" t="s">
        <v>7</v>
      </c>
      <c r="I205" s="6" t="s">
        <v>7</v>
      </c>
      <c r="J205" s="6" t="s">
        <v>8</v>
      </c>
      <c r="K205" s="6" t="s">
        <v>8</v>
      </c>
      <c r="L205" s="6" t="s">
        <v>9</v>
      </c>
      <c r="M205" s="6" t="s">
        <v>9</v>
      </c>
      <c r="N205" s="6" t="s">
        <v>42</v>
      </c>
      <c r="O205" s="6" t="s">
        <v>10</v>
      </c>
      <c r="P205" s="6" t="s">
        <v>43</v>
      </c>
      <c r="Q205" s="6" t="s">
        <v>43</v>
      </c>
      <c r="R205" s="6" t="s">
        <v>44</v>
      </c>
      <c r="S205" s="6" t="s">
        <v>12</v>
      </c>
      <c r="T205" s="6" t="s">
        <v>13</v>
      </c>
      <c r="U205" s="6" t="s">
        <v>13</v>
      </c>
      <c r="V205" s="6" t="s">
        <v>14</v>
      </c>
      <c r="W205" s="6" t="s">
        <v>14</v>
      </c>
      <c r="X205" s="6" t="s">
        <v>15</v>
      </c>
      <c r="Y205" s="6" t="s">
        <v>15</v>
      </c>
      <c r="Z205" s="6" t="s">
        <v>16</v>
      </c>
      <c r="AA205" s="6" t="s">
        <v>16</v>
      </c>
      <c r="AB205" s="6" t="s">
        <v>17</v>
      </c>
      <c r="AC205" s="6" t="s">
        <v>17</v>
      </c>
      <c r="AD205" s="6" t="s">
        <v>427</v>
      </c>
      <c r="AE205" s="6" t="s">
        <v>427</v>
      </c>
      <c r="AF205" s="6" t="s">
        <v>439</v>
      </c>
      <c r="AG205" s="6" t="s">
        <v>439</v>
      </c>
      <c r="AH205" s="6" t="s">
        <v>452</v>
      </c>
      <c r="AI205" s="6" t="s">
        <v>452</v>
      </c>
      <c r="AJ205" s="6" t="s">
        <v>464</v>
      </c>
      <c r="AK205" s="198" t="s">
        <v>463</v>
      </c>
      <c r="AL205" s="198" t="s">
        <v>463</v>
      </c>
    </row>
    <row r="206" spans="1:38" ht="12" customHeight="1">
      <c r="A206" s="25">
        <v>1002</v>
      </c>
      <c r="B206" s="26" t="s">
        <v>91</v>
      </c>
      <c r="C206" s="34">
        <v>1326</v>
      </c>
      <c r="D206" s="34">
        <v>1750</v>
      </c>
      <c r="E206" s="34">
        <v>3740</v>
      </c>
      <c r="F206" s="34">
        <v>2400</v>
      </c>
      <c r="G206" s="34">
        <v>1694</v>
      </c>
      <c r="H206" s="34">
        <v>2400</v>
      </c>
      <c r="I206" s="34">
        <v>1992</v>
      </c>
      <c r="J206" s="34">
        <v>2400</v>
      </c>
      <c r="K206" s="34">
        <v>706</v>
      </c>
      <c r="L206" s="34">
        <v>2400</v>
      </c>
      <c r="M206" s="34">
        <v>91</v>
      </c>
      <c r="N206" s="34">
        <v>2622</v>
      </c>
      <c r="O206" s="34">
        <v>0</v>
      </c>
      <c r="P206" s="34">
        <v>2622</v>
      </c>
      <c r="Q206" s="34">
        <v>0</v>
      </c>
      <c r="R206" s="34">
        <v>2622</v>
      </c>
      <c r="S206" s="34">
        <v>1196</v>
      </c>
      <c r="T206" s="34">
        <v>2622</v>
      </c>
      <c r="U206" s="34">
        <v>1397</v>
      </c>
      <c r="V206" s="34">
        <v>2000</v>
      </c>
      <c r="W206" s="34">
        <v>1394</v>
      </c>
      <c r="X206" s="34">
        <v>1700</v>
      </c>
      <c r="Y206" s="34">
        <v>1150</v>
      </c>
      <c r="Z206" s="34">
        <v>1700</v>
      </c>
      <c r="AA206" s="34">
        <v>1535</v>
      </c>
      <c r="AB206" s="34">
        <v>1500</v>
      </c>
      <c r="AC206" s="34">
        <v>2304</v>
      </c>
      <c r="AD206" s="34">
        <v>1500</v>
      </c>
      <c r="AE206" s="34">
        <v>2940</v>
      </c>
      <c r="AF206" s="34">
        <v>2800</v>
      </c>
      <c r="AG206" s="34">
        <v>2502</v>
      </c>
      <c r="AH206" s="34">
        <v>4000</v>
      </c>
      <c r="AI206" s="34">
        <v>4000</v>
      </c>
      <c r="AJ206" s="34">
        <v>4000</v>
      </c>
      <c r="AK206" s="204">
        <f>SUM(AJ206-AH206)</f>
        <v>0</v>
      </c>
      <c r="AL206" s="201">
        <f>SUM(AK206/AH206)</f>
        <v>0</v>
      </c>
    </row>
    <row r="207" spans="1:38" ht="12" customHeight="1">
      <c r="A207" s="25">
        <v>1020</v>
      </c>
      <c r="B207" s="26" t="s">
        <v>93</v>
      </c>
      <c r="C207" s="34">
        <v>22</v>
      </c>
      <c r="D207" s="34">
        <v>135</v>
      </c>
      <c r="E207" s="34">
        <v>0</v>
      </c>
      <c r="F207" s="34">
        <v>183</v>
      </c>
      <c r="G207" s="34">
        <v>0</v>
      </c>
      <c r="H207" s="34">
        <v>183</v>
      </c>
      <c r="I207" s="34">
        <v>45</v>
      </c>
      <c r="J207" s="34">
        <v>183</v>
      </c>
      <c r="K207" s="34">
        <v>28</v>
      </c>
      <c r="L207" s="34">
        <v>183</v>
      </c>
      <c r="M207" s="34">
        <v>0</v>
      </c>
      <c r="N207" s="34">
        <v>183</v>
      </c>
      <c r="O207" s="34">
        <v>0</v>
      </c>
      <c r="P207" s="34">
        <v>183</v>
      </c>
      <c r="Q207" s="34">
        <v>0</v>
      </c>
      <c r="R207" s="34">
        <v>183</v>
      </c>
      <c r="S207" s="34">
        <v>37</v>
      </c>
      <c r="T207" s="34">
        <v>183</v>
      </c>
      <c r="U207" s="34">
        <v>107</v>
      </c>
      <c r="V207" s="34">
        <v>153</v>
      </c>
      <c r="W207" s="34">
        <v>106</v>
      </c>
      <c r="X207" s="34">
        <v>130</v>
      </c>
      <c r="Y207" s="34">
        <v>124</v>
      </c>
      <c r="Z207" s="34">
        <v>130</v>
      </c>
      <c r="AA207" s="34">
        <v>119</v>
      </c>
      <c r="AB207" s="34">
        <v>115</v>
      </c>
      <c r="AC207" s="34">
        <v>176</v>
      </c>
      <c r="AD207" s="34">
        <v>115</v>
      </c>
      <c r="AE207" s="34">
        <v>241</v>
      </c>
      <c r="AF207" s="34">
        <v>214</v>
      </c>
      <c r="AG207" s="34">
        <v>181</v>
      </c>
      <c r="AH207" s="34">
        <v>306</v>
      </c>
      <c r="AI207" s="34">
        <v>306</v>
      </c>
      <c r="AJ207" s="34">
        <v>306</v>
      </c>
      <c r="AK207" s="204">
        <f aca="true" t="shared" si="237" ref="AK207:AK217">SUM(AJ207-AH207)</f>
        <v>0</v>
      </c>
      <c r="AL207" s="201">
        <f aca="true" t="shared" si="238" ref="AL207:AL217">SUM(AK207/AH207)</f>
        <v>0</v>
      </c>
    </row>
    <row r="208" spans="1:38" s="24" customFormat="1" ht="12" customHeight="1">
      <c r="A208" s="30"/>
      <c r="B208" s="26" t="s">
        <v>130</v>
      </c>
      <c r="C208" s="33">
        <f aca="true" t="shared" si="239" ref="C208:Z208">SUM(C206:C207)</f>
        <v>1348</v>
      </c>
      <c r="D208" s="33">
        <f t="shared" si="239"/>
        <v>1885</v>
      </c>
      <c r="E208" s="33">
        <f t="shared" si="239"/>
        <v>3740</v>
      </c>
      <c r="F208" s="33">
        <f t="shared" si="239"/>
        <v>2583</v>
      </c>
      <c r="G208" s="33">
        <f>SUM(G206:G207)</f>
        <v>1694</v>
      </c>
      <c r="H208" s="33">
        <f t="shared" si="239"/>
        <v>2583</v>
      </c>
      <c r="I208" s="33">
        <f t="shared" si="239"/>
        <v>2037</v>
      </c>
      <c r="J208" s="33">
        <f t="shared" si="239"/>
        <v>2583</v>
      </c>
      <c r="K208" s="33">
        <f t="shared" si="239"/>
        <v>734</v>
      </c>
      <c r="L208" s="33">
        <f t="shared" si="239"/>
        <v>2583</v>
      </c>
      <c r="M208" s="33">
        <f t="shared" si="239"/>
        <v>91</v>
      </c>
      <c r="N208" s="33">
        <f t="shared" si="239"/>
        <v>2805</v>
      </c>
      <c r="O208" s="33">
        <f t="shared" si="239"/>
        <v>0</v>
      </c>
      <c r="P208" s="33">
        <f t="shared" si="239"/>
        <v>2805</v>
      </c>
      <c r="Q208" s="33">
        <f t="shared" si="239"/>
        <v>0</v>
      </c>
      <c r="R208" s="33">
        <f t="shared" si="239"/>
        <v>2805</v>
      </c>
      <c r="S208" s="33">
        <f t="shared" si="239"/>
        <v>1233</v>
      </c>
      <c r="T208" s="33">
        <f t="shared" si="239"/>
        <v>2805</v>
      </c>
      <c r="U208" s="33">
        <f t="shared" si="239"/>
        <v>1504</v>
      </c>
      <c r="V208" s="33">
        <f t="shared" si="239"/>
        <v>2153</v>
      </c>
      <c r="W208" s="33">
        <f t="shared" si="239"/>
        <v>1500</v>
      </c>
      <c r="X208" s="33">
        <f t="shared" si="239"/>
        <v>1830</v>
      </c>
      <c r="Y208" s="33">
        <f t="shared" si="239"/>
        <v>1274</v>
      </c>
      <c r="Z208" s="33">
        <f t="shared" si="239"/>
        <v>1830</v>
      </c>
      <c r="AA208" s="33">
        <f aca="true" t="shared" si="240" ref="AA208:AF208">SUM(AA206:AA207)</f>
        <v>1654</v>
      </c>
      <c r="AB208" s="33">
        <f t="shared" si="240"/>
        <v>1615</v>
      </c>
      <c r="AC208" s="33">
        <f t="shared" si="240"/>
        <v>2480</v>
      </c>
      <c r="AD208" s="33">
        <f t="shared" si="240"/>
        <v>1615</v>
      </c>
      <c r="AE208" s="33">
        <f t="shared" si="240"/>
        <v>3181</v>
      </c>
      <c r="AF208" s="33">
        <f t="shared" si="240"/>
        <v>3014</v>
      </c>
      <c r="AG208" s="33">
        <f>SUM(AG206:AG207)</f>
        <v>2683</v>
      </c>
      <c r="AH208" s="33">
        <f>SUM(AH206:AH207)</f>
        <v>4306</v>
      </c>
      <c r="AI208" s="33">
        <f>SUM(AI206:AI207)</f>
        <v>4306</v>
      </c>
      <c r="AJ208" s="33">
        <f>SUM(AJ206:AJ207)</f>
        <v>4306</v>
      </c>
      <c r="AK208" s="206">
        <f t="shared" si="237"/>
        <v>0</v>
      </c>
      <c r="AL208" s="202">
        <f t="shared" si="238"/>
        <v>0</v>
      </c>
    </row>
    <row r="209" spans="1:38" ht="12" customHeight="1">
      <c r="A209" s="25">
        <v>2009</v>
      </c>
      <c r="B209" s="26" t="s">
        <v>149</v>
      </c>
      <c r="C209" s="34">
        <v>0</v>
      </c>
      <c r="D209" s="34">
        <v>500</v>
      </c>
      <c r="E209" s="34">
        <v>0</v>
      </c>
      <c r="F209" s="34">
        <v>250</v>
      </c>
      <c r="G209" s="34">
        <v>0</v>
      </c>
      <c r="H209" s="34">
        <v>250</v>
      </c>
      <c r="I209" s="34">
        <v>37</v>
      </c>
      <c r="J209" s="34">
        <v>250</v>
      </c>
      <c r="K209" s="34">
        <v>0</v>
      </c>
      <c r="L209" s="34">
        <v>250</v>
      </c>
      <c r="M209" s="34">
        <v>45</v>
      </c>
      <c r="N209" s="34">
        <v>250</v>
      </c>
      <c r="O209" s="34">
        <v>105</v>
      </c>
      <c r="P209" s="34">
        <v>250</v>
      </c>
      <c r="Q209" s="34">
        <v>65</v>
      </c>
      <c r="R209" s="34">
        <v>250</v>
      </c>
      <c r="S209" s="34">
        <v>0</v>
      </c>
      <c r="T209" s="34">
        <v>250</v>
      </c>
      <c r="U209" s="34">
        <v>0</v>
      </c>
      <c r="V209" s="34">
        <v>200</v>
      </c>
      <c r="W209" s="34">
        <v>0</v>
      </c>
      <c r="X209" s="34">
        <v>200</v>
      </c>
      <c r="Y209" s="34">
        <v>0</v>
      </c>
      <c r="Z209" s="34">
        <v>200</v>
      </c>
      <c r="AA209" s="34">
        <v>0</v>
      </c>
      <c r="AB209" s="34">
        <v>200</v>
      </c>
      <c r="AC209" s="34">
        <v>77</v>
      </c>
      <c r="AD209" s="34">
        <v>200</v>
      </c>
      <c r="AE209" s="34">
        <v>0</v>
      </c>
      <c r="AF209" s="34">
        <v>200</v>
      </c>
      <c r="AG209" s="34">
        <v>0</v>
      </c>
      <c r="AH209" s="34">
        <v>200</v>
      </c>
      <c r="AI209" s="34">
        <v>200</v>
      </c>
      <c r="AJ209" s="34">
        <v>200</v>
      </c>
      <c r="AK209" s="204">
        <f t="shared" si="237"/>
        <v>0</v>
      </c>
      <c r="AL209" s="201">
        <f t="shared" si="238"/>
        <v>0</v>
      </c>
    </row>
    <row r="210" spans="1:38" ht="12" customHeight="1">
      <c r="A210" s="25">
        <v>2060</v>
      </c>
      <c r="B210" s="26" t="s">
        <v>153</v>
      </c>
      <c r="C210" s="34">
        <v>3378</v>
      </c>
      <c r="D210" s="34">
        <v>3750</v>
      </c>
      <c r="E210" s="34">
        <v>3733</v>
      </c>
      <c r="F210" s="34">
        <v>2750</v>
      </c>
      <c r="G210" s="34">
        <v>2588</v>
      </c>
      <c r="H210" s="34">
        <v>2750</v>
      </c>
      <c r="I210" s="34">
        <v>2668</v>
      </c>
      <c r="J210" s="34">
        <v>2750</v>
      </c>
      <c r="K210" s="34">
        <v>2573</v>
      </c>
      <c r="L210" s="34">
        <v>2750</v>
      </c>
      <c r="M210" s="34">
        <v>2438</v>
      </c>
      <c r="N210" s="34">
        <v>3000</v>
      </c>
      <c r="O210" s="34">
        <v>2774</v>
      </c>
      <c r="P210" s="34">
        <v>3000</v>
      </c>
      <c r="Q210" s="34">
        <v>1441</v>
      </c>
      <c r="R210" s="34">
        <v>3000</v>
      </c>
      <c r="S210" s="34">
        <v>4999</v>
      </c>
      <c r="T210" s="34">
        <v>2000</v>
      </c>
      <c r="U210" s="34">
        <v>1992</v>
      </c>
      <c r="V210" s="34">
        <v>1000</v>
      </c>
      <c r="W210" s="34">
        <v>999</v>
      </c>
      <c r="X210" s="34">
        <v>1000</v>
      </c>
      <c r="Y210" s="34">
        <v>780</v>
      </c>
      <c r="Z210" s="34">
        <v>1000</v>
      </c>
      <c r="AA210" s="27">
        <v>958</v>
      </c>
      <c r="AB210" s="34">
        <v>1000</v>
      </c>
      <c r="AC210" s="34">
        <v>0</v>
      </c>
      <c r="AD210" s="34">
        <v>1000</v>
      </c>
      <c r="AE210" s="34">
        <v>0</v>
      </c>
      <c r="AF210" s="34">
        <v>0</v>
      </c>
      <c r="AG210" s="34">
        <v>0</v>
      </c>
      <c r="AH210" s="34">
        <v>0</v>
      </c>
      <c r="AI210" s="34">
        <v>0</v>
      </c>
      <c r="AJ210" s="34">
        <v>0</v>
      </c>
      <c r="AK210" s="204"/>
      <c r="AL210" s="201"/>
    </row>
    <row r="211" spans="1:38" ht="12" customHeight="1">
      <c r="A211" s="25">
        <v>2066</v>
      </c>
      <c r="B211" s="26" t="s">
        <v>154</v>
      </c>
      <c r="C211" s="34">
        <v>5421</v>
      </c>
      <c r="D211" s="34">
        <v>5000</v>
      </c>
      <c r="E211" s="34">
        <v>1355</v>
      </c>
      <c r="F211" s="34">
        <v>4000</v>
      </c>
      <c r="G211" s="34">
        <v>296</v>
      </c>
      <c r="H211" s="34">
        <v>4000</v>
      </c>
      <c r="I211" s="34">
        <v>654</v>
      </c>
      <c r="J211" s="34">
        <v>4000</v>
      </c>
      <c r="K211" s="34">
        <v>429</v>
      </c>
      <c r="L211" s="34">
        <v>4000</v>
      </c>
      <c r="M211" s="34">
        <v>4000</v>
      </c>
      <c r="N211" s="34">
        <v>4000</v>
      </c>
      <c r="O211" s="34">
        <v>18</v>
      </c>
      <c r="P211" s="34">
        <v>4000</v>
      </c>
      <c r="Q211" s="34">
        <v>447</v>
      </c>
      <c r="R211" s="34">
        <v>4000</v>
      </c>
      <c r="S211" s="34">
        <v>475</v>
      </c>
      <c r="T211" s="34">
        <v>4000</v>
      </c>
      <c r="U211" s="34">
        <v>7275</v>
      </c>
      <c r="V211" s="34">
        <v>2000</v>
      </c>
      <c r="W211" s="34">
        <v>608</v>
      </c>
      <c r="X211" s="34">
        <v>2000</v>
      </c>
      <c r="Y211" s="34">
        <v>766</v>
      </c>
      <c r="Z211" s="34">
        <v>2000</v>
      </c>
      <c r="AA211" s="27">
        <v>77</v>
      </c>
      <c r="AB211" s="34">
        <v>2000</v>
      </c>
      <c r="AC211" s="34">
        <v>2000</v>
      </c>
      <c r="AD211" s="34">
        <v>2000</v>
      </c>
      <c r="AE211" s="34">
        <v>0</v>
      </c>
      <c r="AF211" s="34">
        <v>2000</v>
      </c>
      <c r="AG211" s="34">
        <v>2030</v>
      </c>
      <c r="AH211" s="34">
        <v>2000</v>
      </c>
      <c r="AI211" s="34">
        <v>2000</v>
      </c>
      <c r="AJ211" s="34">
        <v>2000</v>
      </c>
      <c r="AK211" s="204">
        <f t="shared" si="237"/>
        <v>0</v>
      </c>
      <c r="AL211" s="201">
        <f t="shared" si="238"/>
        <v>0</v>
      </c>
    </row>
    <row r="212" spans="1:38" ht="12" customHeight="1">
      <c r="A212" s="25">
        <v>2070</v>
      </c>
      <c r="B212" s="26" t="s">
        <v>155</v>
      </c>
      <c r="C212" s="34">
        <v>1633</v>
      </c>
      <c r="D212" s="34">
        <v>2000</v>
      </c>
      <c r="E212" s="34">
        <v>883</v>
      </c>
      <c r="F212" s="34">
        <v>2000</v>
      </c>
      <c r="G212" s="34">
        <v>1318</v>
      </c>
      <c r="H212" s="34">
        <v>2000</v>
      </c>
      <c r="I212" s="34">
        <v>2071</v>
      </c>
      <c r="J212" s="34">
        <v>2000</v>
      </c>
      <c r="K212" s="34">
        <v>375</v>
      </c>
      <c r="L212" s="34">
        <v>2000</v>
      </c>
      <c r="M212" s="34">
        <v>1581</v>
      </c>
      <c r="N212" s="34">
        <v>2000</v>
      </c>
      <c r="O212" s="34">
        <v>41</v>
      </c>
      <c r="P212" s="34">
        <v>2000</v>
      </c>
      <c r="Q212" s="34">
        <v>0</v>
      </c>
      <c r="R212" s="34">
        <v>2000</v>
      </c>
      <c r="S212" s="34">
        <v>150</v>
      </c>
      <c r="T212" s="34">
        <v>2000</v>
      </c>
      <c r="U212" s="34">
        <v>490</v>
      </c>
      <c r="V212" s="34">
        <v>1000</v>
      </c>
      <c r="W212" s="34">
        <v>875</v>
      </c>
      <c r="X212" s="34">
        <v>1000</v>
      </c>
      <c r="Y212" s="34">
        <v>223</v>
      </c>
      <c r="Z212" s="34">
        <v>1000</v>
      </c>
      <c r="AA212" s="27">
        <v>576</v>
      </c>
      <c r="AB212" s="34">
        <v>1000</v>
      </c>
      <c r="AC212" s="34">
        <v>195</v>
      </c>
      <c r="AD212" s="34">
        <v>1000</v>
      </c>
      <c r="AE212" s="34">
        <v>1459</v>
      </c>
      <c r="AF212" s="34">
        <v>1000</v>
      </c>
      <c r="AG212" s="34">
        <v>613</v>
      </c>
      <c r="AH212" s="34">
        <v>1000</v>
      </c>
      <c r="AI212" s="34">
        <v>1000</v>
      </c>
      <c r="AJ212" s="34">
        <v>1000</v>
      </c>
      <c r="AK212" s="204">
        <f t="shared" si="237"/>
        <v>0</v>
      </c>
      <c r="AL212" s="201">
        <f t="shared" si="238"/>
        <v>0</v>
      </c>
    </row>
    <row r="213" spans="1:38" ht="12" customHeight="1">
      <c r="A213" s="25">
        <v>2080</v>
      </c>
      <c r="B213" s="26" t="s">
        <v>156</v>
      </c>
      <c r="C213" s="34">
        <v>0</v>
      </c>
      <c r="D213" s="34">
        <v>500</v>
      </c>
      <c r="E213" s="34">
        <v>127</v>
      </c>
      <c r="F213" s="34">
        <v>250</v>
      </c>
      <c r="G213" s="34">
        <v>0</v>
      </c>
      <c r="H213" s="34">
        <v>250</v>
      </c>
      <c r="I213" s="34">
        <v>0</v>
      </c>
      <c r="J213" s="34">
        <v>250</v>
      </c>
      <c r="K213" s="34">
        <v>169</v>
      </c>
      <c r="L213" s="34">
        <v>250</v>
      </c>
      <c r="M213" s="34">
        <v>0</v>
      </c>
      <c r="N213" s="34">
        <v>2000</v>
      </c>
      <c r="O213" s="34">
        <v>1306</v>
      </c>
      <c r="P213" s="34">
        <v>2000</v>
      </c>
      <c r="Q213" s="34">
        <v>4714</v>
      </c>
      <c r="R213" s="34">
        <v>2500</v>
      </c>
      <c r="S213" s="34">
        <v>3484</v>
      </c>
      <c r="T213" s="34">
        <v>2500</v>
      </c>
      <c r="U213" s="34">
        <v>0</v>
      </c>
      <c r="V213" s="34">
        <v>1250</v>
      </c>
      <c r="W213" s="34">
        <v>991</v>
      </c>
      <c r="X213" s="34">
        <v>1250</v>
      </c>
      <c r="Y213" s="34">
        <v>20</v>
      </c>
      <c r="Z213" s="34">
        <v>1250</v>
      </c>
      <c r="AA213" s="34">
        <v>900</v>
      </c>
      <c r="AB213" s="34">
        <v>1250</v>
      </c>
      <c r="AC213" s="34">
        <v>0</v>
      </c>
      <c r="AD213" s="34">
        <v>1250</v>
      </c>
      <c r="AE213" s="34">
        <v>281</v>
      </c>
      <c r="AF213" s="34">
        <v>1000</v>
      </c>
      <c r="AG213" s="34">
        <v>52</v>
      </c>
      <c r="AH213" s="34">
        <v>1000</v>
      </c>
      <c r="AI213" s="34">
        <v>1000</v>
      </c>
      <c r="AJ213" s="34">
        <v>1000</v>
      </c>
      <c r="AK213" s="204">
        <f t="shared" si="237"/>
        <v>0</v>
      </c>
      <c r="AL213" s="201">
        <f t="shared" si="238"/>
        <v>0</v>
      </c>
    </row>
    <row r="214" spans="1:38" ht="12" customHeight="1">
      <c r="A214" s="25">
        <v>2081</v>
      </c>
      <c r="B214" s="26" t="s">
        <v>502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>
        <v>2000</v>
      </c>
      <c r="U214" s="34">
        <v>32</v>
      </c>
      <c r="V214" s="34">
        <v>1000</v>
      </c>
      <c r="W214" s="34">
        <v>405</v>
      </c>
      <c r="X214" s="34">
        <v>1000</v>
      </c>
      <c r="Y214" s="34">
        <v>233</v>
      </c>
      <c r="Z214" s="34">
        <v>1000</v>
      </c>
      <c r="AA214" s="34">
        <v>152</v>
      </c>
      <c r="AB214" s="34">
        <v>1000</v>
      </c>
      <c r="AC214" s="34">
        <v>1458</v>
      </c>
      <c r="AD214" s="34">
        <v>1000</v>
      </c>
      <c r="AE214" s="34">
        <v>1000</v>
      </c>
      <c r="AF214" s="34">
        <v>1000</v>
      </c>
      <c r="AG214" s="34">
        <v>0</v>
      </c>
      <c r="AH214" s="34">
        <v>1000</v>
      </c>
      <c r="AI214" s="34">
        <v>1000</v>
      </c>
      <c r="AJ214" s="34">
        <v>10000</v>
      </c>
      <c r="AK214" s="204">
        <f t="shared" si="237"/>
        <v>9000</v>
      </c>
      <c r="AL214" s="201">
        <f t="shared" si="238"/>
        <v>9</v>
      </c>
    </row>
    <row r="215" spans="1:38" ht="12" customHeight="1">
      <c r="A215" s="25">
        <v>2090</v>
      </c>
      <c r="B215" s="26" t="s">
        <v>128</v>
      </c>
      <c r="C215" s="34">
        <v>4610</v>
      </c>
      <c r="D215" s="34">
        <v>6000</v>
      </c>
      <c r="E215" s="34">
        <v>4647</v>
      </c>
      <c r="F215" s="34">
        <v>6000</v>
      </c>
      <c r="G215" s="34">
        <v>6836</v>
      </c>
      <c r="H215" s="34">
        <v>6000</v>
      </c>
      <c r="I215" s="34">
        <v>6883</v>
      </c>
      <c r="J215" s="34">
        <v>4000</v>
      </c>
      <c r="K215" s="34">
        <v>4180</v>
      </c>
      <c r="L215" s="34">
        <v>4000</v>
      </c>
      <c r="M215" s="34">
        <v>2231</v>
      </c>
      <c r="N215" s="34">
        <v>4200</v>
      </c>
      <c r="O215" s="34">
        <v>4702</v>
      </c>
      <c r="P215" s="34">
        <v>4200</v>
      </c>
      <c r="Q215" s="34">
        <v>4059</v>
      </c>
      <c r="R215" s="34">
        <v>4500</v>
      </c>
      <c r="S215" s="34">
        <v>4102</v>
      </c>
      <c r="T215" s="34">
        <v>4500</v>
      </c>
      <c r="U215" s="34">
        <v>4441</v>
      </c>
      <c r="V215" s="34">
        <v>2000</v>
      </c>
      <c r="W215" s="34">
        <v>4670</v>
      </c>
      <c r="X215" s="34">
        <v>5250</v>
      </c>
      <c r="Y215" s="34">
        <v>1386</v>
      </c>
      <c r="Z215" s="34">
        <v>5500</v>
      </c>
      <c r="AA215" s="34">
        <v>4492</v>
      </c>
      <c r="AB215" s="34">
        <v>5500</v>
      </c>
      <c r="AC215" s="34">
        <v>1088</v>
      </c>
      <c r="AD215" s="34">
        <v>5500</v>
      </c>
      <c r="AE215" s="34">
        <v>7162</v>
      </c>
      <c r="AF215" s="34">
        <v>5500</v>
      </c>
      <c r="AG215" s="34">
        <v>4955</v>
      </c>
      <c r="AH215" s="34">
        <v>5500</v>
      </c>
      <c r="AI215" s="34">
        <v>5500</v>
      </c>
      <c r="AJ215" s="34">
        <v>6000</v>
      </c>
      <c r="AK215" s="204">
        <f t="shared" si="237"/>
        <v>500</v>
      </c>
      <c r="AL215" s="201">
        <f t="shared" si="238"/>
        <v>0.09090909090909091</v>
      </c>
    </row>
    <row r="216" spans="1:38" s="24" customFormat="1" ht="12" customHeight="1">
      <c r="A216" s="30"/>
      <c r="B216" s="26" t="s">
        <v>138</v>
      </c>
      <c r="C216" s="33">
        <f aca="true" t="shared" si="241" ref="C216:Z216">SUM(C209:C215)</f>
        <v>15042</v>
      </c>
      <c r="D216" s="33">
        <f t="shared" si="241"/>
        <v>17750</v>
      </c>
      <c r="E216" s="33">
        <f t="shared" si="241"/>
        <v>10745</v>
      </c>
      <c r="F216" s="33">
        <f t="shared" si="241"/>
        <v>15250</v>
      </c>
      <c r="G216" s="33">
        <f t="shared" si="241"/>
        <v>11038</v>
      </c>
      <c r="H216" s="33">
        <f t="shared" si="241"/>
        <v>15250</v>
      </c>
      <c r="I216" s="33">
        <f t="shared" si="241"/>
        <v>12313</v>
      </c>
      <c r="J216" s="33">
        <f t="shared" si="241"/>
        <v>13250</v>
      </c>
      <c r="K216" s="33">
        <f t="shared" si="241"/>
        <v>7726</v>
      </c>
      <c r="L216" s="33">
        <f t="shared" si="241"/>
        <v>13250</v>
      </c>
      <c r="M216" s="33">
        <f t="shared" si="241"/>
        <v>10295</v>
      </c>
      <c r="N216" s="33">
        <f t="shared" si="241"/>
        <v>15450</v>
      </c>
      <c r="O216" s="33">
        <f t="shared" si="241"/>
        <v>8946</v>
      </c>
      <c r="P216" s="33">
        <f t="shared" si="241"/>
        <v>15450</v>
      </c>
      <c r="Q216" s="33">
        <f t="shared" si="241"/>
        <v>10726</v>
      </c>
      <c r="R216" s="33">
        <f t="shared" si="241"/>
        <v>16250</v>
      </c>
      <c r="S216" s="33">
        <f t="shared" si="241"/>
        <v>13210</v>
      </c>
      <c r="T216" s="33">
        <f t="shared" si="241"/>
        <v>17250</v>
      </c>
      <c r="U216" s="33">
        <f t="shared" si="241"/>
        <v>14230</v>
      </c>
      <c r="V216" s="33">
        <f t="shared" si="241"/>
        <v>8450</v>
      </c>
      <c r="W216" s="33">
        <f t="shared" si="241"/>
        <v>8548</v>
      </c>
      <c r="X216" s="33">
        <f t="shared" si="241"/>
        <v>11700</v>
      </c>
      <c r="Y216" s="33">
        <f t="shared" si="241"/>
        <v>3408</v>
      </c>
      <c r="Z216" s="33">
        <f t="shared" si="241"/>
        <v>11950</v>
      </c>
      <c r="AA216" s="33">
        <f aca="true" t="shared" si="242" ref="AA216:AF216">SUM(AA209:AA215)</f>
        <v>7155</v>
      </c>
      <c r="AB216" s="33">
        <f t="shared" si="242"/>
        <v>11950</v>
      </c>
      <c r="AC216" s="33">
        <f t="shared" si="242"/>
        <v>4818</v>
      </c>
      <c r="AD216" s="33">
        <f t="shared" si="242"/>
        <v>11950</v>
      </c>
      <c r="AE216" s="33">
        <f t="shared" si="242"/>
        <v>9902</v>
      </c>
      <c r="AF216" s="33">
        <f t="shared" si="242"/>
        <v>10700</v>
      </c>
      <c r="AG216" s="33">
        <f>SUM(AG209:AG215)</f>
        <v>7650</v>
      </c>
      <c r="AH216" s="33">
        <f>SUM(AH209:AH215)</f>
        <v>10700</v>
      </c>
      <c r="AI216" s="33">
        <f>SUM(AI209:AI215)</f>
        <v>10700</v>
      </c>
      <c r="AJ216" s="33">
        <f>SUM(AJ209:AJ215)</f>
        <v>20200</v>
      </c>
      <c r="AK216" s="206">
        <f t="shared" si="237"/>
        <v>9500</v>
      </c>
      <c r="AL216" s="202">
        <f t="shared" si="238"/>
        <v>0.8878504672897196</v>
      </c>
    </row>
    <row r="217" spans="1:38" s="24" customFormat="1" ht="12" customHeight="1">
      <c r="A217" s="30">
        <v>150</v>
      </c>
      <c r="B217" s="26" t="s">
        <v>50</v>
      </c>
      <c r="C217" s="33">
        <f>SUM(C208+C216)</f>
        <v>16390</v>
      </c>
      <c r="D217" s="33">
        <f>SUM(D208+D216)</f>
        <v>19635</v>
      </c>
      <c r="E217" s="33">
        <f>SUM(E208+E216)</f>
        <v>14485</v>
      </c>
      <c r="F217" s="33">
        <f>SUM(F208+F216)</f>
        <v>17833</v>
      </c>
      <c r="G217" s="33">
        <f>SUM(G208+G216)</f>
        <v>12732</v>
      </c>
      <c r="H217" s="33">
        <f aca="true" t="shared" si="243" ref="H217:Z217">SUM(H216+H208)</f>
        <v>17833</v>
      </c>
      <c r="I217" s="33">
        <f t="shared" si="243"/>
        <v>14350</v>
      </c>
      <c r="J217" s="33">
        <f t="shared" si="243"/>
        <v>15833</v>
      </c>
      <c r="K217" s="33">
        <f t="shared" si="243"/>
        <v>8460</v>
      </c>
      <c r="L217" s="33">
        <f t="shared" si="243"/>
        <v>15833</v>
      </c>
      <c r="M217" s="33">
        <f t="shared" si="243"/>
        <v>10386</v>
      </c>
      <c r="N217" s="33">
        <f t="shared" si="243"/>
        <v>18255</v>
      </c>
      <c r="O217" s="33">
        <f t="shared" si="243"/>
        <v>8946</v>
      </c>
      <c r="P217" s="33">
        <f t="shared" si="243"/>
        <v>18255</v>
      </c>
      <c r="Q217" s="33">
        <f t="shared" si="243"/>
        <v>10726</v>
      </c>
      <c r="R217" s="33">
        <f t="shared" si="243"/>
        <v>19055</v>
      </c>
      <c r="S217" s="33">
        <f t="shared" si="243"/>
        <v>14443</v>
      </c>
      <c r="T217" s="33">
        <f t="shared" si="243"/>
        <v>20055</v>
      </c>
      <c r="U217" s="33">
        <f t="shared" si="243"/>
        <v>15734</v>
      </c>
      <c r="V217" s="33">
        <f t="shared" si="243"/>
        <v>10603</v>
      </c>
      <c r="W217" s="33">
        <f t="shared" si="243"/>
        <v>10048</v>
      </c>
      <c r="X217" s="33">
        <f t="shared" si="243"/>
        <v>13530</v>
      </c>
      <c r="Y217" s="33">
        <f t="shared" si="243"/>
        <v>4682</v>
      </c>
      <c r="Z217" s="33">
        <f t="shared" si="243"/>
        <v>13780</v>
      </c>
      <c r="AA217" s="33">
        <f aca="true" t="shared" si="244" ref="AA217:AF217">SUM(AA216+AA208)</f>
        <v>8809</v>
      </c>
      <c r="AB217" s="33">
        <f t="shared" si="244"/>
        <v>13565</v>
      </c>
      <c r="AC217" s="33">
        <f t="shared" si="244"/>
        <v>7298</v>
      </c>
      <c r="AD217" s="33">
        <f t="shared" si="244"/>
        <v>13565</v>
      </c>
      <c r="AE217" s="33">
        <f t="shared" si="244"/>
        <v>13083</v>
      </c>
      <c r="AF217" s="33">
        <f t="shared" si="244"/>
        <v>13714</v>
      </c>
      <c r="AG217" s="33">
        <f>SUM(AG216+AG208)</f>
        <v>10333</v>
      </c>
      <c r="AH217" s="33">
        <f>SUM(AH216+AH208)</f>
        <v>15006</v>
      </c>
      <c r="AI217" s="33">
        <f>SUM(AI216+AI208)</f>
        <v>15006</v>
      </c>
      <c r="AJ217" s="33">
        <f>SUM(AJ216+AJ208)</f>
        <v>24506</v>
      </c>
      <c r="AK217" s="206">
        <f t="shared" si="237"/>
        <v>9500</v>
      </c>
      <c r="AL217" s="202">
        <f t="shared" si="238"/>
        <v>0.6330801012928162</v>
      </c>
    </row>
    <row r="218" spans="1:38" ht="12" customHeight="1">
      <c r="A218" s="3">
        <v>160</v>
      </c>
      <c r="B218" s="29" t="s">
        <v>53</v>
      </c>
      <c r="C218" s="3" t="s">
        <v>1</v>
      </c>
      <c r="D218" s="6" t="s">
        <v>2</v>
      </c>
      <c r="E218" s="6" t="s">
        <v>1</v>
      </c>
      <c r="F218" s="6" t="s">
        <v>2</v>
      </c>
      <c r="G218" s="6" t="s">
        <v>1</v>
      </c>
      <c r="H218" s="6" t="s">
        <v>2</v>
      </c>
      <c r="I218" s="6" t="s">
        <v>1</v>
      </c>
      <c r="J218" s="6" t="s">
        <v>2</v>
      </c>
      <c r="K218" s="6" t="s">
        <v>1</v>
      </c>
      <c r="L218" s="6" t="s">
        <v>2</v>
      </c>
      <c r="M218" s="6" t="s">
        <v>1</v>
      </c>
      <c r="N218" s="6" t="s">
        <v>2</v>
      </c>
      <c r="O218" s="6" t="s">
        <v>1</v>
      </c>
      <c r="P218" s="6" t="s">
        <v>2</v>
      </c>
      <c r="Q218" s="6" t="s">
        <v>41</v>
      </c>
      <c r="R218" s="6" t="s">
        <v>2</v>
      </c>
      <c r="S218" s="6" t="s">
        <v>1</v>
      </c>
      <c r="T218" s="6" t="s">
        <v>2</v>
      </c>
      <c r="U218" s="6" t="s">
        <v>41</v>
      </c>
      <c r="V218" s="6" t="s">
        <v>2</v>
      </c>
      <c r="W218" s="6" t="s">
        <v>1</v>
      </c>
      <c r="X218" s="6" t="s">
        <v>2</v>
      </c>
      <c r="Y218" s="6" t="s">
        <v>1</v>
      </c>
      <c r="Z218" s="6" t="s">
        <v>2</v>
      </c>
      <c r="AA218" s="6" t="s">
        <v>1</v>
      </c>
      <c r="AB218" s="6" t="s">
        <v>2</v>
      </c>
      <c r="AC218" s="3" t="s">
        <v>1</v>
      </c>
      <c r="AD218" s="3" t="s">
        <v>2</v>
      </c>
      <c r="AE218" s="3" t="s">
        <v>1</v>
      </c>
      <c r="AF218" s="3" t="s">
        <v>2</v>
      </c>
      <c r="AG218" s="3" t="s">
        <v>1</v>
      </c>
      <c r="AH218" s="3" t="s">
        <v>2</v>
      </c>
      <c r="AI218" s="3" t="s">
        <v>3</v>
      </c>
      <c r="AJ218" s="3" t="s">
        <v>2</v>
      </c>
      <c r="AK218" s="197" t="s">
        <v>461</v>
      </c>
      <c r="AL218" s="197" t="s">
        <v>462</v>
      </c>
    </row>
    <row r="219" spans="1:38" ht="12" customHeight="1">
      <c r="A219" s="3"/>
      <c r="B219" s="29"/>
      <c r="C219" s="3" t="s">
        <v>4</v>
      </c>
      <c r="D219" s="6" t="s">
        <v>5</v>
      </c>
      <c r="E219" s="6" t="s">
        <v>5</v>
      </c>
      <c r="F219" s="6" t="s">
        <v>6</v>
      </c>
      <c r="G219" s="6" t="s">
        <v>6</v>
      </c>
      <c r="H219" s="6" t="s">
        <v>7</v>
      </c>
      <c r="I219" s="6" t="s">
        <v>7</v>
      </c>
      <c r="J219" s="6" t="s">
        <v>8</v>
      </c>
      <c r="K219" s="6" t="s">
        <v>8</v>
      </c>
      <c r="L219" s="6" t="s">
        <v>9</v>
      </c>
      <c r="M219" s="6" t="s">
        <v>9</v>
      </c>
      <c r="N219" s="6" t="s">
        <v>42</v>
      </c>
      <c r="O219" s="6" t="s">
        <v>10</v>
      </c>
      <c r="P219" s="6" t="s">
        <v>43</v>
      </c>
      <c r="Q219" s="6" t="s">
        <v>43</v>
      </c>
      <c r="R219" s="6" t="s">
        <v>44</v>
      </c>
      <c r="S219" s="6" t="s">
        <v>12</v>
      </c>
      <c r="T219" s="6" t="s">
        <v>13</v>
      </c>
      <c r="U219" s="6" t="s">
        <v>13</v>
      </c>
      <c r="V219" s="6" t="s">
        <v>14</v>
      </c>
      <c r="W219" s="6" t="s">
        <v>14</v>
      </c>
      <c r="X219" s="6" t="s">
        <v>15</v>
      </c>
      <c r="Y219" s="6" t="s">
        <v>15</v>
      </c>
      <c r="Z219" s="6" t="s">
        <v>16</v>
      </c>
      <c r="AA219" s="6" t="s">
        <v>16</v>
      </c>
      <c r="AB219" s="6" t="s">
        <v>17</v>
      </c>
      <c r="AC219" s="6" t="s">
        <v>17</v>
      </c>
      <c r="AD219" s="6" t="s">
        <v>427</v>
      </c>
      <c r="AE219" s="6" t="s">
        <v>427</v>
      </c>
      <c r="AF219" s="6" t="s">
        <v>439</v>
      </c>
      <c r="AG219" s="6" t="s">
        <v>439</v>
      </c>
      <c r="AH219" s="6" t="s">
        <v>452</v>
      </c>
      <c r="AI219" s="6" t="s">
        <v>452</v>
      </c>
      <c r="AJ219" s="6" t="s">
        <v>464</v>
      </c>
      <c r="AK219" s="198" t="s">
        <v>463</v>
      </c>
      <c r="AL219" s="198" t="s">
        <v>463</v>
      </c>
    </row>
    <row r="220" spans="1:38" s="24" customFormat="1" ht="12" customHeight="1">
      <c r="A220" s="25">
        <v>2089</v>
      </c>
      <c r="B220" s="26" t="s">
        <v>157</v>
      </c>
      <c r="C220" s="34">
        <v>21045</v>
      </c>
      <c r="D220" s="34">
        <v>31000</v>
      </c>
      <c r="E220" s="34">
        <v>39907</v>
      </c>
      <c r="F220" s="34">
        <v>40000</v>
      </c>
      <c r="G220" s="34">
        <v>40834</v>
      </c>
      <c r="H220" s="34">
        <v>50000</v>
      </c>
      <c r="I220" s="34">
        <v>57731</v>
      </c>
      <c r="J220" s="34">
        <v>50000</v>
      </c>
      <c r="K220" s="34">
        <v>61869</v>
      </c>
      <c r="L220" s="34">
        <v>67000</v>
      </c>
      <c r="M220" s="34">
        <v>75135</v>
      </c>
      <c r="N220" s="34">
        <v>69000</v>
      </c>
      <c r="O220" s="34">
        <v>72466</v>
      </c>
      <c r="P220" s="34">
        <v>71784</v>
      </c>
      <c r="Q220" s="34">
        <v>78507</v>
      </c>
      <c r="R220" s="34">
        <v>82000</v>
      </c>
      <c r="S220" s="34">
        <v>75997</v>
      </c>
      <c r="T220" s="34">
        <v>84500</v>
      </c>
      <c r="U220" s="34">
        <v>80710</v>
      </c>
      <c r="V220" s="34">
        <v>84500</v>
      </c>
      <c r="W220" s="34">
        <v>86790</v>
      </c>
      <c r="X220" s="34">
        <v>83000</v>
      </c>
      <c r="Y220" s="34">
        <v>85301</v>
      </c>
      <c r="Z220" s="34">
        <v>90500</v>
      </c>
      <c r="AA220" s="34">
        <v>90501</v>
      </c>
      <c r="AB220" s="34">
        <v>90500</v>
      </c>
      <c r="AC220" s="34">
        <v>87805</v>
      </c>
      <c r="AD220" s="34">
        <v>90500</v>
      </c>
      <c r="AE220" s="34">
        <v>86962</v>
      </c>
      <c r="AF220" s="34">
        <v>92000</v>
      </c>
      <c r="AG220" s="34">
        <v>90578</v>
      </c>
      <c r="AH220" s="34">
        <v>100000</v>
      </c>
      <c r="AI220" s="34">
        <v>100000</v>
      </c>
      <c r="AJ220" s="34">
        <v>102000</v>
      </c>
      <c r="AK220" s="204">
        <f>SUM(AJ220-AH220)</f>
        <v>2000</v>
      </c>
      <c r="AL220" s="201">
        <f>SUM(AK220/AH220)</f>
        <v>0.02</v>
      </c>
    </row>
    <row r="221" spans="1:38" ht="12" customHeight="1">
      <c r="A221" s="25">
        <v>2091</v>
      </c>
      <c r="B221" s="26" t="s">
        <v>158</v>
      </c>
      <c r="C221" s="34">
        <v>718</v>
      </c>
      <c r="D221" s="34">
        <v>3900</v>
      </c>
      <c r="E221" s="34">
        <v>1333</v>
      </c>
      <c r="F221" s="34">
        <v>4000</v>
      </c>
      <c r="G221" s="34">
        <v>860</v>
      </c>
      <c r="H221" s="34">
        <v>4000</v>
      </c>
      <c r="I221" s="34">
        <v>50</v>
      </c>
      <c r="J221" s="34">
        <v>2500</v>
      </c>
      <c r="K221" s="34">
        <v>1850</v>
      </c>
      <c r="L221" s="34">
        <v>2500</v>
      </c>
      <c r="M221" s="34">
        <v>0</v>
      </c>
      <c r="N221" s="34">
        <v>2500</v>
      </c>
      <c r="O221" s="34">
        <v>0</v>
      </c>
      <c r="P221" s="34">
        <v>2500</v>
      </c>
      <c r="Q221" s="34">
        <v>0</v>
      </c>
      <c r="R221" s="34">
        <v>2500</v>
      </c>
      <c r="S221" s="34">
        <v>2567</v>
      </c>
      <c r="T221" s="34">
        <v>2500</v>
      </c>
      <c r="U221" s="34">
        <v>0</v>
      </c>
      <c r="V221" s="34">
        <v>8000</v>
      </c>
      <c r="W221" s="34">
        <v>4300</v>
      </c>
      <c r="X221" s="34">
        <v>8000</v>
      </c>
      <c r="Y221" s="34">
        <v>4300</v>
      </c>
      <c r="Z221" s="34">
        <v>8000</v>
      </c>
      <c r="AA221" s="34">
        <v>4300</v>
      </c>
      <c r="AB221" s="34">
        <v>7400</v>
      </c>
      <c r="AC221" s="34">
        <v>0</v>
      </c>
      <c r="AD221" s="34">
        <v>7000</v>
      </c>
      <c r="AE221" s="34">
        <v>1000</v>
      </c>
      <c r="AF221" s="34">
        <v>3000</v>
      </c>
      <c r="AG221" s="34">
        <v>394</v>
      </c>
      <c r="AH221" s="34">
        <v>3000</v>
      </c>
      <c r="AI221" s="34">
        <v>3000</v>
      </c>
      <c r="AJ221" s="34">
        <v>3000</v>
      </c>
      <c r="AK221" s="204">
        <f>SUM(AJ221-AH221)</f>
        <v>0</v>
      </c>
      <c r="AL221" s="201">
        <f>SUM(AK221/AH221)</f>
        <v>0</v>
      </c>
    </row>
    <row r="222" spans="1:38" ht="12" customHeight="1">
      <c r="A222" s="30">
        <v>160</v>
      </c>
      <c r="B222" s="26" t="s">
        <v>53</v>
      </c>
      <c r="C222" s="33">
        <f aca="true" t="shared" si="245" ref="C222:H222">SUM(C220:C221)</f>
        <v>21763</v>
      </c>
      <c r="D222" s="33">
        <f t="shared" si="245"/>
        <v>34900</v>
      </c>
      <c r="E222" s="33">
        <f t="shared" si="245"/>
        <v>41240</v>
      </c>
      <c r="F222" s="33">
        <f t="shared" si="245"/>
        <v>44000</v>
      </c>
      <c r="G222" s="33">
        <f t="shared" si="245"/>
        <v>41694</v>
      </c>
      <c r="H222" s="33">
        <f t="shared" si="245"/>
        <v>54000</v>
      </c>
      <c r="I222" s="33">
        <f aca="true" t="shared" si="246" ref="I222:Z222">SUM(I220:I221)</f>
        <v>57781</v>
      </c>
      <c r="J222" s="33">
        <f t="shared" si="246"/>
        <v>52500</v>
      </c>
      <c r="K222" s="33">
        <f t="shared" si="246"/>
        <v>63719</v>
      </c>
      <c r="L222" s="33">
        <f t="shared" si="246"/>
        <v>69500</v>
      </c>
      <c r="M222" s="33">
        <f t="shared" si="246"/>
        <v>75135</v>
      </c>
      <c r="N222" s="33">
        <f t="shared" si="246"/>
        <v>71500</v>
      </c>
      <c r="O222" s="33">
        <f t="shared" si="246"/>
        <v>72466</v>
      </c>
      <c r="P222" s="33">
        <f t="shared" si="246"/>
        <v>74284</v>
      </c>
      <c r="Q222" s="33">
        <f t="shared" si="246"/>
        <v>78507</v>
      </c>
      <c r="R222" s="33">
        <f t="shared" si="246"/>
        <v>84500</v>
      </c>
      <c r="S222" s="33">
        <f t="shared" si="246"/>
        <v>78564</v>
      </c>
      <c r="T222" s="33">
        <f t="shared" si="246"/>
        <v>87000</v>
      </c>
      <c r="U222" s="33">
        <f t="shared" si="246"/>
        <v>80710</v>
      </c>
      <c r="V222" s="33">
        <f t="shared" si="246"/>
        <v>92500</v>
      </c>
      <c r="W222" s="33">
        <f t="shared" si="246"/>
        <v>91090</v>
      </c>
      <c r="X222" s="33">
        <f t="shared" si="246"/>
        <v>91000</v>
      </c>
      <c r="Y222" s="33">
        <f t="shared" si="246"/>
        <v>89601</v>
      </c>
      <c r="Z222" s="33">
        <f t="shared" si="246"/>
        <v>98500</v>
      </c>
      <c r="AA222" s="33">
        <f aca="true" t="shared" si="247" ref="AA222:AF222">SUM(AA220:AA221)</f>
        <v>94801</v>
      </c>
      <c r="AB222" s="33">
        <f t="shared" si="247"/>
        <v>97900</v>
      </c>
      <c r="AC222" s="33">
        <f t="shared" si="247"/>
        <v>87805</v>
      </c>
      <c r="AD222" s="33">
        <f t="shared" si="247"/>
        <v>97500</v>
      </c>
      <c r="AE222" s="33">
        <f t="shared" si="247"/>
        <v>87962</v>
      </c>
      <c r="AF222" s="33">
        <f t="shared" si="247"/>
        <v>95000</v>
      </c>
      <c r="AG222" s="33">
        <f>SUM(AG220:AG221)</f>
        <v>90972</v>
      </c>
      <c r="AH222" s="33">
        <f>SUM(AH220:AH221)</f>
        <v>103000</v>
      </c>
      <c r="AI222" s="33">
        <f>SUM(AI220:AI221)</f>
        <v>103000</v>
      </c>
      <c r="AJ222" s="33">
        <f>SUM(AJ220:AJ221)</f>
        <v>105000</v>
      </c>
      <c r="AK222" s="206">
        <f>SUM(AJ222-AH222)</f>
        <v>2000</v>
      </c>
      <c r="AL222" s="202">
        <f>SUM(AK222/AH222)</f>
        <v>0.019417475728155338</v>
      </c>
    </row>
    <row r="223" spans="1:38" ht="12" customHeight="1">
      <c r="A223" s="3">
        <v>170</v>
      </c>
      <c r="B223" s="29" t="s">
        <v>458</v>
      </c>
      <c r="C223" s="3" t="s">
        <v>1</v>
      </c>
      <c r="D223" s="6" t="s">
        <v>2</v>
      </c>
      <c r="E223" s="6" t="s">
        <v>1</v>
      </c>
      <c r="F223" s="6" t="s">
        <v>2</v>
      </c>
      <c r="G223" s="6" t="s">
        <v>1</v>
      </c>
      <c r="H223" s="6" t="s">
        <v>2</v>
      </c>
      <c r="I223" s="6" t="s">
        <v>1</v>
      </c>
      <c r="J223" s="6" t="s">
        <v>2</v>
      </c>
      <c r="K223" s="6" t="s">
        <v>1</v>
      </c>
      <c r="L223" s="6" t="s">
        <v>2</v>
      </c>
      <c r="M223" s="6" t="s">
        <v>1</v>
      </c>
      <c r="N223" s="6" t="s">
        <v>2</v>
      </c>
      <c r="O223" s="6" t="s">
        <v>1</v>
      </c>
      <c r="P223" s="6" t="s">
        <v>2</v>
      </c>
      <c r="Q223" s="6" t="s">
        <v>41</v>
      </c>
      <c r="R223" s="6" t="s">
        <v>2</v>
      </c>
      <c r="S223" s="6" t="s">
        <v>1</v>
      </c>
      <c r="T223" s="6" t="s">
        <v>2</v>
      </c>
      <c r="U223" s="6" t="s">
        <v>41</v>
      </c>
      <c r="V223" s="6" t="s">
        <v>2</v>
      </c>
      <c r="W223" s="6" t="s">
        <v>1</v>
      </c>
      <c r="X223" s="6" t="s">
        <v>2</v>
      </c>
      <c r="Y223" s="6" t="s">
        <v>1</v>
      </c>
      <c r="Z223" s="6" t="s">
        <v>2</v>
      </c>
      <c r="AA223" s="6" t="s">
        <v>1</v>
      </c>
      <c r="AB223" s="6" t="s">
        <v>2</v>
      </c>
      <c r="AC223" s="3" t="s">
        <v>1</v>
      </c>
      <c r="AD223" s="3" t="s">
        <v>2</v>
      </c>
      <c r="AE223" s="3" t="s">
        <v>1</v>
      </c>
      <c r="AF223" s="3" t="s">
        <v>2</v>
      </c>
      <c r="AG223" s="3" t="s">
        <v>1</v>
      </c>
      <c r="AH223" s="3" t="s">
        <v>2</v>
      </c>
      <c r="AI223" s="3" t="s">
        <v>3</v>
      </c>
      <c r="AJ223" s="3" t="s">
        <v>2</v>
      </c>
      <c r="AK223" s="197" t="s">
        <v>461</v>
      </c>
      <c r="AL223" s="197" t="s">
        <v>462</v>
      </c>
    </row>
    <row r="224" spans="1:38" ht="12" customHeight="1">
      <c r="A224" s="3"/>
      <c r="B224" s="29"/>
      <c r="C224" s="3" t="s">
        <v>4</v>
      </c>
      <c r="D224" s="6" t="s">
        <v>5</v>
      </c>
      <c r="E224" s="6" t="s">
        <v>5</v>
      </c>
      <c r="F224" s="6" t="s">
        <v>6</v>
      </c>
      <c r="G224" s="6" t="s">
        <v>6</v>
      </c>
      <c r="H224" s="6" t="s">
        <v>7</v>
      </c>
      <c r="I224" s="6" t="s">
        <v>7</v>
      </c>
      <c r="J224" s="6" t="s">
        <v>8</v>
      </c>
      <c r="K224" s="6" t="s">
        <v>8</v>
      </c>
      <c r="L224" s="6" t="s">
        <v>9</v>
      </c>
      <c r="M224" s="6" t="s">
        <v>9</v>
      </c>
      <c r="N224" s="6" t="s">
        <v>42</v>
      </c>
      <c r="O224" s="6" t="s">
        <v>10</v>
      </c>
      <c r="P224" s="6" t="s">
        <v>43</v>
      </c>
      <c r="Q224" s="6" t="s">
        <v>43</v>
      </c>
      <c r="R224" s="6" t="s">
        <v>44</v>
      </c>
      <c r="S224" s="6" t="s">
        <v>12</v>
      </c>
      <c r="T224" s="6" t="s">
        <v>13</v>
      </c>
      <c r="U224" s="6" t="s">
        <v>13</v>
      </c>
      <c r="V224" s="6" t="s">
        <v>14</v>
      </c>
      <c r="W224" s="6" t="s">
        <v>14</v>
      </c>
      <c r="X224" s="6" t="s">
        <v>15</v>
      </c>
      <c r="Y224" s="6" t="s">
        <v>15</v>
      </c>
      <c r="Z224" s="6" t="s">
        <v>16</v>
      </c>
      <c r="AA224" s="6" t="s">
        <v>16</v>
      </c>
      <c r="AB224" s="6" t="s">
        <v>17</v>
      </c>
      <c r="AC224" s="6" t="s">
        <v>17</v>
      </c>
      <c r="AD224" s="6" t="s">
        <v>427</v>
      </c>
      <c r="AE224" s="6" t="s">
        <v>427</v>
      </c>
      <c r="AF224" s="6" t="s">
        <v>439</v>
      </c>
      <c r="AG224" s="6" t="s">
        <v>439</v>
      </c>
      <c r="AH224" s="6" t="s">
        <v>452</v>
      </c>
      <c r="AI224" s="6" t="s">
        <v>452</v>
      </c>
      <c r="AJ224" s="6" t="s">
        <v>464</v>
      </c>
      <c r="AK224" s="198" t="s">
        <v>463</v>
      </c>
      <c r="AL224" s="198" t="s">
        <v>463</v>
      </c>
    </row>
    <row r="225" spans="1:38" ht="12" customHeight="1">
      <c r="A225" s="25">
        <v>1021</v>
      </c>
      <c r="B225" s="26" t="s">
        <v>159</v>
      </c>
      <c r="C225" s="34">
        <v>806</v>
      </c>
      <c r="D225" s="34">
        <v>1500</v>
      </c>
      <c r="E225" s="34">
        <v>446</v>
      </c>
      <c r="F225" s="34">
        <v>1000</v>
      </c>
      <c r="G225" s="34">
        <v>348</v>
      </c>
      <c r="H225" s="34">
        <v>1000</v>
      </c>
      <c r="I225" s="34">
        <v>312</v>
      </c>
      <c r="J225" s="34">
        <v>1000</v>
      </c>
      <c r="K225" s="34">
        <v>276</v>
      </c>
      <c r="L225" s="34">
        <v>1000</v>
      </c>
      <c r="M225" s="34">
        <v>223</v>
      </c>
      <c r="N225" s="34">
        <v>1000</v>
      </c>
      <c r="O225" s="34">
        <v>2477</v>
      </c>
      <c r="P225" s="34">
        <v>1000</v>
      </c>
      <c r="Q225" s="34">
        <v>2917</v>
      </c>
      <c r="R225" s="34">
        <v>1000</v>
      </c>
      <c r="S225" s="34">
        <v>252</v>
      </c>
      <c r="T225" s="34">
        <v>1000</v>
      </c>
      <c r="U225" s="34">
        <v>63717</v>
      </c>
      <c r="V225" s="34">
        <v>67000</v>
      </c>
      <c r="W225" s="34">
        <v>66180</v>
      </c>
      <c r="X225" s="34">
        <v>76733</v>
      </c>
      <c r="Y225" s="34">
        <v>84438</v>
      </c>
      <c r="Z225" s="34">
        <v>105000</v>
      </c>
      <c r="AA225" s="34">
        <v>97872</v>
      </c>
      <c r="AB225" s="34">
        <v>147000</v>
      </c>
      <c r="AC225" s="34">
        <v>147279</v>
      </c>
      <c r="AD225" s="34">
        <v>189588</v>
      </c>
      <c r="AE225" s="34">
        <v>174574</v>
      </c>
      <c r="AF225" s="34">
        <v>200000</v>
      </c>
      <c r="AG225" s="34">
        <v>210206</v>
      </c>
      <c r="AH225" s="34">
        <v>175000</v>
      </c>
      <c r="AI225" s="34">
        <v>175000</v>
      </c>
      <c r="AJ225" s="34">
        <v>190000</v>
      </c>
      <c r="AK225" s="204">
        <f>SUM(AJ225-AH225)</f>
        <v>15000</v>
      </c>
      <c r="AL225" s="201">
        <f>SUM(AK225/AH225)</f>
        <v>0.08571428571428572</v>
      </c>
    </row>
    <row r="226" spans="1:38" ht="12" customHeight="1">
      <c r="A226" s="25">
        <v>1023</v>
      </c>
      <c r="B226" s="26" t="s">
        <v>160</v>
      </c>
      <c r="C226" s="34">
        <v>101957</v>
      </c>
      <c r="D226" s="34">
        <v>112574</v>
      </c>
      <c r="E226" s="34">
        <v>112000</v>
      </c>
      <c r="F226" s="34">
        <v>125000</v>
      </c>
      <c r="G226" s="34">
        <v>125736</v>
      </c>
      <c r="H226" s="34">
        <v>128600</v>
      </c>
      <c r="I226" s="34">
        <v>134570</v>
      </c>
      <c r="J226" s="34">
        <v>132000</v>
      </c>
      <c r="K226" s="34">
        <v>156377</v>
      </c>
      <c r="L226" s="34">
        <v>138600</v>
      </c>
      <c r="M226" s="34">
        <v>164646</v>
      </c>
      <c r="N226" s="34">
        <v>172000</v>
      </c>
      <c r="O226" s="34">
        <v>167231</v>
      </c>
      <c r="P226" s="34">
        <v>182700</v>
      </c>
      <c r="Q226" s="34">
        <v>175423</v>
      </c>
      <c r="R226" s="34">
        <v>213000</v>
      </c>
      <c r="S226" s="34">
        <v>210564</v>
      </c>
      <c r="T226" s="34">
        <v>219000</v>
      </c>
      <c r="U226" s="34">
        <v>166332</v>
      </c>
      <c r="V226" s="34">
        <v>145000</v>
      </c>
      <c r="W226" s="34">
        <v>136552</v>
      </c>
      <c r="X226" s="34">
        <v>149028</v>
      </c>
      <c r="Y226" s="34">
        <v>148637</v>
      </c>
      <c r="Z226" s="34">
        <v>148000</v>
      </c>
      <c r="AA226" s="34">
        <v>143344</v>
      </c>
      <c r="AB226" s="34">
        <v>154000</v>
      </c>
      <c r="AC226" s="34">
        <v>154213</v>
      </c>
      <c r="AD226" s="34">
        <v>160000</v>
      </c>
      <c r="AE226" s="34">
        <v>154040</v>
      </c>
      <c r="AF226" s="34">
        <v>163200</v>
      </c>
      <c r="AG226" s="34">
        <v>171821</v>
      </c>
      <c r="AH226" s="34">
        <v>193529</v>
      </c>
      <c r="AI226" s="34">
        <v>171013</v>
      </c>
      <c r="AJ226" s="34">
        <v>198000</v>
      </c>
      <c r="AK226" s="204">
        <f aca="true" t="shared" si="248" ref="AK226:AK236">SUM(AJ226-AH226)</f>
        <v>4471</v>
      </c>
      <c r="AL226" s="201">
        <f aca="true" t="shared" si="249" ref="AL226:AL236">SUM(AK226/AH226)</f>
        <v>0.023102480765156645</v>
      </c>
    </row>
    <row r="227" spans="1:38" ht="12" customHeight="1">
      <c r="A227" s="25">
        <v>1024</v>
      </c>
      <c r="B227" s="26" t="s">
        <v>161</v>
      </c>
      <c r="C227" s="34">
        <v>8592</v>
      </c>
      <c r="D227" s="34">
        <v>12661</v>
      </c>
      <c r="E227" s="34">
        <v>9000</v>
      </c>
      <c r="F227" s="34">
        <v>9500</v>
      </c>
      <c r="G227" s="34">
        <v>13464</v>
      </c>
      <c r="H227" s="34">
        <v>9750</v>
      </c>
      <c r="I227" s="34">
        <v>16312</v>
      </c>
      <c r="J227" s="34">
        <v>14500</v>
      </c>
      <c r="K227" s="34">
        <v>18085</v>
      </c>
      <c r="L227" s="34">
        <v>18000</v>
      </c>
      <c r="M227" s="34">
        <v>17844</v>
      </c>
      <c r="N227" s="34">
        <v>18700</v>
      </c>
      <c r="O227" s="34">
        <v>19133</v>
      </c>
      <c r="P227" s="34">
        <v>19630</v>
      </c>
      <c r="Q227" s="34">
        <v>19690</v>
      </c>
      <c r="R227" s="34">
        <v>23000</v>
      </c>
      <c r="S227" s="34">
        <v>16028</v>
      </c>
      <c r="T227" s="34">
        <v>23000</v>
      </c>
      <c r="U227" s="34">
        <v>16443</v>
      </c>
      <c r="V227" s="34">
        <v>15000</v>
      </c>
      <c r="W227" s="34">
        <v>15677</v>
      </c>
      <c r="X227" s="34">
        <v>14300</v>
      </c>
      <c r="Y227" s="34">
        <v>15513</v>
      </c>
      <c r="Z227" s="34">
        <v>21000</v>
      </c>
      <c r="AA227" s="34">
        <v>15798</v>
      </c>
      <c r="AB227" s="34">
        <v>21000</v>
      </c>
      <c r="AC227" s="34">
        <v>15875</v>
      </c>
      <c r="AD227" s="34">
        <v>17500</v>
      </c>
      <c r="AE227" s="34">
        <v>16120</v>
      </c>
      <c r="AF227" s="34">
        <v>16000</v>
      </c>
      <c r="AG227" s="34">
        <v>16700</v>
      </c>
      <c r="AH227" s="34">
        <v>18600</v>
      </c>
      <c r="AI227" s="34">
        <v>16600</v>
      </c>
      <c r="AJ227" s="34">
        <v>19600</v>
      </c>
      <c r="AK227" s="204">
        <f t="shared" si="248"/>
        <v>1000</v>
      </c>
      <c r="AL227" s="201">
        <f t="shared" si="249"/>
        <v>0.053763440860215055</v>
      </c>
    </row>
    <row r="228" spans="1:38" ht="12" customHeight="1">
      <c r="A228" s="25">
        <v>1025</v>
      </c>
      <c r="B228" s="26" t="s">
        <v>162</v>
      </c>
      <c r="C228" s="34">
        <v>236283</v>
      </c>
      <c r="D228" s="34">
        <v>281176</v>
      </c>
      <c r="E228" s="34">
        <v>304000</v>
      </c>
      <c r="F228" s="34">
        <v>364106</v>
      </c>
      <c r="G228" s="34">
        <v>358097</v>
      </c>
      <c r="H228" s="34">
        <v>406500</v>
      </c>
      <c r="I228" s="34">
        <v>409744</v>
      </c>
      <c r="J228" s="34">
        <v>431220</v>
      </c>
      <c r="K228" s="34">
        <v>448816</v>
      </c>
      <c r="L228" s="34">
        <v>500000</v>
      </c>
      <c r="M228" s="34">
        <v>463563</v>
      </c>
      <c r="N228" s="34">
        <v>490000</v>
      </c>
      <c r="O228" s="34">
        <v>451210</v>
      </c>
      <c r="P228" s="34">
        <v>498305</v>
      </c>
      <c r="Q228" s="34">
        <v>509416</v>
      </c>
      <c r="R228" s="34">
        <v>502500</v>
      </c>
      <c r="S228" s="34">
        <v>515934</v>
      </c>
      <c r="T228" s="34">
        <v>509000</v>
      </c>
      <c r="U228" s="34">
        <v>514705</v>
      </c>
      <c r="V228" s="34">
        <v>511000</v>
      </c>
      <c r="W228" s="34">
        <v>511140</v>
      </c>
      <c r="X228" s="34">
        <v>577600</v>
      </c>
      <c r="Y228" s="34">
        <v>533319</v>
      </c>
      <c r="Z228" s="34">
        <v>585000</v>
      </c>
      <c r="AA228" s="34">
        <v>575075</v>
      </c>
      <c r="AB228" s="34">
        <v>540000</v>
      </c>
      <c r="AC228" s="34">
        <v>541634</v>
      </c>
      <c r="AD228" s="34">
        <v>540000</v>
      </c>
      <c r="AE228" s="34">
        <v>537715</v>
      </c>
      <c r="AF228" s="34">
        <v>572000</v>
      </c>
      <c r="AG228" s="34">
        <v>683000</v>
      </c>
      <c r="AH228" s="34">
        <v>735336</v>
      </c>
      <c r="AI228" s="34">
        <v>612400</v>
      </c>
      <c r="AJ228" s="34">
        <v>780000</v>
      </c>
      <c r="AK228" s="204">
        <f t="shared" si="248"/>
        <v>44664</v>
      </c>
      <c r="AL228" s="201">
        <f t="shared" si="249"/>
        <v>0.06073958027350762</v>
      </c>
    </row>
    <row r="229" spans="1:38" ht="12" customHeight="1">
      <c r="A229" s="25">
        <v>1026</v>
      </c>
      <c r="B229" s="26" t="s">
        <v>163</v>
      </c>
      <c r="C229" s="34">
        <v>28629</v>
      </c>
      <c r="D229" s="34">
        <v>36640</v>
      </c>
      <c r="E229" s="34">
        <v>34000</v>
      </c>
      <c r="F229" s="34">
        <v>36640</v>
      </c>
      <c r="G229" s="34">
        <v>40729</v>
      </c>
      <c r="H229" s="34">
        <v>39000</v>
      </c>
      <c r="I229" s="34">
        <v>49822</v>
      </c>
      <c r="J229" s="34">
        <v>46000</v>
      </c>
      <c r="K229" s="34">
        <v>53817</v>
      </c>
      <c r="L229" s="34">
        <v>66100</v>
      </c>
      <c r="M229" s="34">
        <v>64706</v>
      </c>
      <c r="N229" s="34">
        <v>68000</v>
      </c>
      <c r="O229" s="34">
        <v>62472</v>
      </c>
      <c r="P229" s="34">
        <v>63000</v>
      </c>
      <c r="Q229" s="34">
        <v>68448</v>
      </c>
      <c r="R229" s="34">
        <v>70000</v>
      </c>
      <c r="S229" s="34">
        <v>79660</v>
      </c>
      <c r="T229" s="34">
        <v>85000</v>
      </c>
      <c r="U229" s="34">
        <v>115377</v>
      </c>
      <c r="V229" s="34">
        <v>109711</v>
      </c>
      <c r="W229" s="34">
        <v>102285</v>
      </c>
      <c r="X229" s="34">
        <v>99000</v>
      </c>
      <c r="Y229" s="34">
        <v>93405</v>
      </c>
      <c r="Z229" s="34">
        <v>90000</v>
      </c>
      <c r="AA229" s="34">
        <v>89282</v>
      </c>
      <c r="AB229" s="34">
        <v>92500</v>
      </c>
      <c r="AC229" s="34">
        <v>84794</v>
      </c>
      <c r="AD229" s="34">
        <v>86000</v>
      </c>
      <c r="AE229" s="34">
        <v>92767</v>
      </c>
      <c r="AF229" s="34">
        <v>95000</v>
      </c>
      <c r="AG229" s="34">
        <v>110888</v>
      </c>
      <c r="AH229" s="34">
        <v>125200</v>
      </c>
      <c r="AI229" s="34">
        <v>125200</v>
      </c>
      <c r="AJ229" s="34">
        <v>130000</v>
      </c>
      <c r="AK229" s="204">
        <f t="shared" si="248"/>
        <v>4800</v>
      </c>
      <c r="AL229" s="201">
        <f t="shared" si="249"/>
        <v>0.038338658146964855</v>
      </c>
    </row>
    <row r="230" spans="1:38" ht="12" customHeight="1">
      <c r="A230" s="25">
        <v>1030</v>
      </c>
      <c r="B230" s="26" t="s">
        <v>164</v>
      </c>
      <c r="C230" s="34">
        <v>1033</v>
      </c>
      <c r="D230" s="34">
        <v>1500</v>
      </c>
      <c r="E230" s="34">
        <v>1200</v>
      </c>
      <c r="F230" s="34">
        <v>1200</v>
      </c>
      <c r="G230" s="34">
        <v>1268</v>
      </c>
      <c r="H230" s="34">
        <v>1200</v>
      </c>
      <c r="I230" s="34">
        <v>1247</v>
      </c>
      <c r="J230" s="34">
        <v>1370</v>
      </c>
      <c r="K230" s="34">
        <v>1137</v>
      </c>
      <c r="L230" s="34">
        <v>1400</v>
      </c>
      <c r="M230" s="34">
        <v>1054</v>
      </c>
      <c r="N230" s="34">
        <v>1400</v>
      </c>
      <c r="O230" s="34">
        <v>1062</v>
      </c>
      <c r="P230" s="34">
        <v>1400</v>
      </c>
      <c r="Q230" s="34">
        <v>1296</v>
      </c>
      <c r="R230" s="34">
        <v>1400</v>
      </c>
      <c r="S230" s="34">
        <v>1393</v>
      </c>
      <c r="T230" s="34">
        <v>1400</v>
      </c>
      <c r="U230" s="34">
        <v>1465</v>
      </c>
      <c r="V230" s="34">
        <v>1300</v>
      </c>
      <c r="W230" s="34">
        <v>1408</v>
      </c>
      <c r="X230" s="34">
        <v>1300</v>
      </c>
      <c r="Y230" s="34">
        <v>1538</v>
      </c>
      <c r="Z230" s="34">
        <v>1500</v>
      </c>
      <c r="AA230" s="34">
        <v>1347</v>
      </c>
      <c r="AB230" s="34">
        <v>1517</v>
      </c>
      <c r="AC230" s="34">
        <v>1218</v>
      </c>
      <c r="AD230" s="34">
        <v>1517</v>
      </c>
      <c r="AE230" s="34">
        <v>1276</v>
      </c>
      <c r="AF230" s="34">
        <v>1517</v>
      </c>
      <c r="AG230" s="34">
        <v>1393</v>
      </c>
      <c r="AH230" s="34">
        <v>1517</v>
      </c>
      <c r="AI230" s="34">
        <v>1517</v>
      </c>
      <c r="AJ230" s="34">
        <v>1600</v>
      </c>
      <c r="AK230" s="204">
        <f t="shared" si="248"/>
        <v>83</v>
      </c>
      <c r="AL230" s="201">
        <f t="shared" si="249"/>
        <v>0.05471324983520105</v>
      </c>
    </row>
    <row r="231" spans="1:38" ht="12" customHeight="1">
      <c r="A231" s="25">
        <v>1031</v>
      </c>
      <c r="B231" s="26" t="s">
        <v>165</v>
      </c>
      <c r="C231" s="34">
        <v>2913</v>
      </c>
      <c r="D231" s="34">
        <v>5000</v>
      </c>
      <c r="E231" s="34">
        <v>4111</v>
      </c>
      <c r="F231" s="34">
        <v>3500</v>
      </c>
      <c r="G231" s="34">
        <v>6621</v>
      </c>
      <c r="H231" s="34">
        <v>6000</v>
      </c>
      <c r="I231" s="34">
        <v>5942</v>
      </c>
      <c r="J231" s="34">
        <v>7000</v>
      </c>
      <c r="K231" s="34">
        <v>3888</v>
      </c>
      <c r="L231" s="34">
        <v>2000</v>
      </c>
      <c r="M231" s="34">
        <v>1363</v>
      </c>
      <c r="N231" s="34">
        <v>4000</v>
      </c>
      <c r="O231" s="34">
        <v>1724</v>
      </c>
      <c r="P231" s="34">
        <v>3000</v>
      </c>
      <c r="Q231" s="34">
        <v>2767</v>
      </c>
      <c r="R231" s="34">
        <v>3200</v>
      </c>
      <c r="S231" s="34">
        <v>3157</v>
      </c>
      <c r="T231" s="34">
        <v>3200</v>
      </c>
      <c r="U231" s="34">
        <v>3315</v>
      </c>
      <c r="V231" s="34">
        <v>3200</v>
      </c>
      <c r="W231" s="34">
        <v>4981</v>
      </c>
      <c r="X231" s="34">
        <v>16500</v>
      </c>
      <c r="Y231" s="34">
        <v>24812</v>
      </c>
      <c r="Z231" s="34">
        <v>25000</v>
      </c>
      <c r="AA231" s="34">
        <v>29052</v>
      </c>
      <c r="AB231" s="34">
        <v>33250</v>
      </c>
      <c r="AC231" s="34">
        <v>29393</v>
      </c>
      <c r="AD231" s="34">
        <v>27000</v>
      </c>
      <c r="AE231" s="34">
        <v>19876</v>
      </c>
      <c r="AF231" s="34">
        <v>15000</v>
      </c>
      <c r="AG231" s="34">
        <v>9767</v>
      </c>
      <c r="AH231" s="34">
        <v>14770</v>
      </c>
      <c r="AI231" s="34">
        <v>14770</v>
      </c>
      <c r="AJ231" s="34">
        <v>6600</v>
      </c>
      <c r="AK231" s="204">
        <f t="shared" si="248"/>
        <v>-8170</v>
      </c>
      <c r="AL231" s="201">
        <f t="shared" si="249"/>
        <v>-0.5531482735274205</v>
      </c>
    </row>
    <row r="232" spans="1:38" ht="12" customHeight="1">
      <c r="A232" s="25">
        <v>1032</v>
      </c>
      <c r="B232" s="26" t="s">
        <v>166</v>
      </c>
      <c r="C232" s="34">
        <v>0</v>
      </c>
      <c r="D232" s="34">
        <v>8500</v>
      </c>
      <c r="E232" s="34">
        <v>8500</v>
      </c>
      <c r="F232" s="34">
        <v>8500</v>
      </c>
      <c r="G232" s="34">
        <v>16764</v>
      </c>
      <c r="H232" s="34">
        <v>8500</v>
      </c>
      <c r="I232" s="34">
        <v>0</v>
      </c>
      <c r="J232" s="34">
        <v>8500</v>
      </c>
      <c r="K232" s="34">
        <v>0</v>
      </c>
      <c r="L232" s="34">
        <v>8500</v>
      </c>
      <c r="M232" s="34">
        <v>0</v>
      </c>
      <c r="N232" s="34">
        <v>8500</v>
      </c>
      <c r="O232" s="34">
        <v>0</v>
      </c>
      <c r="P232" s="34">
        <v>8500</v>
      </c>
      <c r="Q232" s="34">
        <v>0</v>
      </c>
      <c r="R232" s="34">
        <v>6000</v>
      </c>
      <c r="S232" s="34">
        <v>28855</v>
      </c>
      <c r="T232" s="34">
        <v>6000</v>
      </c>
      <c r="U232" s="34">
        <v>0</v>
      </c>
      <c r="V232" s="34">
        <v>6000</v>
      </c>
      <c r="W232" s="34">
        <v>0</v>
      </c>
      <c r="X232" s="34">
        <v>6000</v>
      </c>
      <c r="Y232" s="34">
        <v>0</v>
      </c>
      <c r="Z232" s="34">
        <v>6400</v>
      </c>
      <c r="AA232" s="34">
        <v>0</v>
      </c>
      <c r="AB232" s="34">
        <v>6500</v>
      </c>
      <c r="AC232" s="34">
        <v>0</v>
      </c>
      <c r="AD232" s="34">
        <v>6500</v>
      </c>
      <c r="AE232" s="34">
        <v>0</v>
      </c>
      <c r="AF232" s="34">
        <v>4000</v>
      </c>
      <c r="AG232" s="34">
        <v>11850</v>
      </c>
      <c r="AH232" s="34">
        <v>4000</v>
      </c>
      <c r="AI232" s="34">
        <v>4000</v>
      </c>
      <c r="AJ232" s="34">
        <v>5000</v>
      </c>
      <c r="AK232" s="204">
        <f t="shared" si="248"/>
        <v>1000</v>
      </c>
      <c r="AL232" s="201">
        <f t="shared" si="249"/>
        <v>0.25</v>
      </c>
    </row>
    <row r="233" spans="1:38" ht="12" customHeight="1">
      <c r="A233" s="25">
        <v>1033</v>
      </c>
      <c r="B233" s="26" t="s">
        <v>445</v>
      </c>
      <c r="C233" s="34">
        <v>0</v>
      </c>
      <c r="D233" s="34">
        <v>15000</v>
      </c>
      <c r="E233" s="34">
        <v>15000</v>
      </c>
      <c r="F233" s="34">
        <v>-3000</v>
      </c>
      <c r="G233" s="34">
        <v>0</v>
      </c>
      <c r="H233" s="34">
        <v>2000</v>
      </c>
      <c r="I233" s="34">
        <v>3378</v>
      </c>
      <c r="J233" s="34">
        <v>2000</v>
      </c>
      <c r="K233" s="34">
        <v>0</v>
      </c>
      <c r="L233" s="34">
        <v>10500</v>
      </c>
      <c r="M233" s="34">
        <v>10499</v>
      </c>
      <c r="N233" s="34">
        <v>2000</v>
      </c>
      <c r="O233" s="34">
        <v>5000</v>
      </c>
      <c r="P233" s="34">
        <v>0</v>
      </c>
      <c r="Q233" s="34">
        <v>0</v>
      </c>
      <c r="R233" s="34">
        <v>6500</v>
      </c>
      <c r="S233" s="34">
        <v>4100</v>
      </c>
      <c r="T233" s="34">
        <v>4000</v>
      </c>
      <c r="U233" s="34">
        <v>0</v>
      </c>
      <c r="V233" s="34">
        <v>1500</v>
      </c>
      <c r="W233" s="34"/>
      <c r="X233" s="34">
        <v>1500</v>
      </c>
      <c r="Y233" s="34">
        <v>0</v>
      </c>
      <c r="Z233" s="34">
        <v>6000</v>
      </c>
      <c r="AA233" s="34">
        <v>0</v>
      </c>
      <c r="AB233" s="34">
        <v>6000</v>
      </c>
      <c r="AC233" s="34">
        <v>0</v>
      </c>
      <c r="AD233" s="34">
        <v>5000</v>
      </c>
      <c r="AE233" s="34">
        <v>5000</v>
      </c>
      <c r="AF233" s="34">
        <v>10000</v>
      </c>
      <c r="AG233" s="34">
        <v>0</v>
      </c>
      <c r="AH233" s="34">
        <v>5000</v>
      </c>
      <c r="AI233" s="34">
        <v>5000</v>
      </c>
      <c r="AJ233" s="34">
        <v>7000</v>
      </c>
      <c r="AK233" s="204">
        <f t="shared" si="248"/>
        <v>2000</v>
      </c>
      <c r="AL233" s="201">
        <f t="shared" si="249"/>
        <v>0.4</v>
      </c>
    </row>
    <row r="234" spans="1:38" s="39" customFormat="1" ht="12" customHeight="1">
      <c r="A234" s="25">
        <v>1035</v>
      </c>
      <c r="B234" s="26" t="s">
        <v>167</v>
      </c>
      <c r="C234" s="34">
        <v>862</v>
      </c>
      <c r="D234" s="34">
        <v>8500</v>
      </c>
      <c r="E234" s="34">
        <v>4000</v>
      </c>
      <c r="F234" s="34">
        <v>4000</v>
      </c>
      <c r="G234" s="34">
        <v>2434</v>
      </c>
      <c r="H234" s="34">
        <v>3000</v>
      </c>
      <c r="I234" s="34">
        <v>1340</v>
      </c>
      <c r="J234" s="34">
        <v>2500</v>
      </c>
      <c r="K234" s="34">
        <v>2187</v>
      </c>
      <c r="L234" s="34">
        <v>2500</v>
      </c>
      <c r="M234" s="34">
        <v>1046</v>
      </c>
      <c r="N234" s="34">
        <v>2500</v>
      </c>
      <c r="O234" s="34">
        <v>1802</v>
      </c>
      <c r="P234" s="34">
        <v>2600</v>
      </c>
      <c r="Q234" s="34">
        <v>1331</v>
      </c>
      <c r="R234" s="34">
        <v>2600</v>
      </c>
      <c r="S234" s="34">
        <v>2206</v>
      </c>
      <c r="T234" s="34">
        <v>2600</v>
      </c>
      <c r="U234" s="34">
        <v>1726</v>
      </c>
      <c r="V234" s="34">
        <v>2400</v>
      </c>
      <c r="W234" s="34">
        <v>1982</v>
      </c>
      <c r="X234" s="34">
        <v>2400</v>
      </c>
      <c r="Y234" s="34">
        <v>1225</v>
      </c>
      <c r="Z234" s="34">
        <v>2400</v>
      </c>
      <c r="AA234" s="34">
        <v>2195</v>
      </c>
      <c r="AB234" s="34">
        <v>2400</v>
      </c>
      <c r="AC234" s="34">
        <v>2168</v>
      </c>
      <c r="AD234" s="34">
        <v>2400</v>
      </c>
      <c r="AE234" s="34">
        <v>3412</v>
      </c>
      <c r="AF234" s="34">
        <v>3000</v>
      </c>
      <c r="AG234" s="34">
        <v>4357</v>
      </c>
      <c r="AH234" s="34">
        <v>3500</v>
      </c>
      <c r="AI234" s="34">
        <v>3500</v>
      </c>
      <c r="AJ234" s="34">
        <v>4200</v>
      </c>
      <c r="AK234" s="204">
        <f t="shared" si="248"/>
        <v>700</v>
      </c>
      <c r="AL234" s="201">
        <f t="shared" si="249"/>
        <v>0.2</v>
      </c>
    </row>
    <row r="235" spans="1:38" s="39" customFormat="1" ht="12" customHeight="1">
      <c r="A235" s="25">
        <v>2010</v>
      </c>
      <c r="B235" s="26" t="s">
        <v>446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>
        <v>25000</v>
      </c>
      <c r="AG235" s="34">
        <v>17250</v>
      </c>
      <c r="AH235" s="34">
        <v>50000</v>
      </c>
      <c r="AI235" s="34">
        <v>40000</v>
      </c>
      <c r="AJ235" s="34">
        <v>40000</v>
      </c>
      <c r="AK235" s="204">
        <f t="shared" si="248"/>
        <v>-10000</v>
      </c>
      <c r="AL235" s="201">
        <f t="shared" si="249"/>
        <v>-0.2</v>
      </c>
    </row>
    <row r="236" spans="1:38" s="40" customFormat="1" ht="12" customHeight="1">
      <c r="A236" s="30">
        <v>170</v>
      </c>
      <c r="B236" s="26" t="s">
        <v>54</v>
      </c>
      <c r="C236" s="33">
        <f aca="true" t="shared" si="250" ref="C236:AE236">SUM(C225:C234)</f>
        <v>381075</v>
      </c>
      <c r="D236" s="4">
        <f t="shared" si="250"/>
        <v>483051</v>
      </c>
      <c r="E236" s="4">
        <f t="shared" si="250"/>
        <v>492257</v>
      </c>
      <c r="F236" s="4">
        <f t="shared" si="250"/>
        <v>550446</v>
      </c>
      <c r="G236" s="4">
        <f t="shared" si="250"/>
        <v>565461</v>
      </c>
      <c r="H236" s="4">
        <f t="shared" si="250"/>
        <v>605550</v>
      </c>
      <c r="I236" s="4">
        <f t="shared" si="250"/>
        <v>622667</v>
      </c>
      <c r="J236" s="4">
        <f t="shared" si="250"/>
        <v>646090</v>
      </c>
      <c r="K236" s="4">
        <f t="shared" si="250"/>
        <v>684583</v>
      </c>
      <c r="L236" s="4">
        <f t="shared" si="250"/>
        <v>748600</v>
      </c>
      <c r="M236" s="4">
        <f t="shared" si="250"/>
        <v>724944</v>
      </c>
      <c r="N236" s="4">
        <f t="shared" si="250"/>
        <v>768100</v>
      </c>
      <c r="O236" s="4">
        <f t="shared" si="250"/>
        <v>712111</v>
      </c>
      <c r="P236" s="4">
        <f t="shared" si="250"/>
        <v>780135</v>
      </c>
      <c r="Q236" s="4">
        <f t="shared" si="250"/>
        <v>781288</v>
      </c>
      <c r="R236" s="4">
        <f t="shared" si="250"/>
        <v>829200</v>
      </c>
      <c r="S236" s="4">
        <f t="shared" si="250"/>
        <v>862149</v>
      </c>
      <c r="T236" s="4">
        <f t="shared" si="250"/>
        <v>854200</v>
      </c>
      <c r="U236" s="4">
        <f t="shared" si="250"/>
        <v>883080</v>
      </c>
      <c r="V236" s="4">
        <f t="shared" si="250"/>
        <v>862111</v>
      </c>
      <c r="W236" s="4">
        <f t="shared" si="250"/>
        <v>840205</v>
      </c>
      <c r="X236" s="4">
        <f t="shared" si="250"/>
        <v>944361</v>
      </c>
      <c r="Y236" s="4">
        <f t="shared" si="250"/>
        <v>902887</v>
      </c>
      <c r="Z236" s="4">
        <f t="shared" si="250"/>
        <v>990300</v>
      </c>
      <c r="AA236" s="4">
        <f t="shared" si="250"/>
        <v>953965</v>
      </c>
      <c r="AB236" s="4">
        <f t="shared" si="250"/>
        <v>1004167</v>
      </c>
      <c r="AC236" s="4">
        <f t="shared" si="250"/>
        <v>976574</v>
      </c>
      <c r="AD236" s="4">
        <f t="shared" si="250"/>
        <v>1035505</v>
      </c>
      <c r="AE236" s="4">
        <f t="shared" si="250"/>
        <v>1004780</v>
      </c>
      <c r="AF236" s="4">
        <f>SUM(AF225:AF235)</f>
        <v>1104717</v>
      </c>
      <c r="AG236" s="4">
        <f>SUM(AG225:AG235)</f>
        <v>1237232</v>
      </c>
      <c r="AH236" s="4">
        <f>SUM(AH225:AH235)</f>
        <v>1326452</v>
      </c>
      <c r="AI236" s="4">
        <f>SUM(AI225:AI235)</f>
        <v>1169000</v>
      </c>
      <c r="AJ236" s="4">
        <f>SUM(AJ225:AJ235)</f>
        <v>1382000</v>
      </c>
      <c r="AK236" s="206">
        <f t="shared" si="248"/>
        <v>55548</v>
      </c>
      <c r="AL236" s="202">
        <f t="shared" si="249"/>
        <v>0.041877127856869305</v>
      </c>
    </row>
    <row r="237" spans="1:38" ht="12" customHeight="1">
      <c r="A237" s="41">
        <v>180</v>
      </c>
      <c r="B237" s="42" t="s">
        <v>55</v>
      </c>
      <c r="C237" s="3" t="s">
        <v>1</v>
      </c>
      <c r="D237" s="43" t="s">
        <v>2</v>
      </c>
      <c r="E237" s="6" t="s">
        <v>1</v>
      </c>
      <c r="F237" s="6" t="s">
        <v>2</v>
      </c>
      <c r="G237" s="6" t="s">
        <v>1</v>
      </c>
      <c r="H237" s="6" t="s">
        <v>2</v>
      </c>
      <c r="I237" s="6" t="s">
        <v>1</v>
      </c>
      <c r="J237" s="6" t="s">
        <v>2</v>
      </c>
      <c r="K237" s="6" t="s">
        <v>1</v>
      </c>
      <c r="L237" s="6" t="s">
        <v>2</v>
      </c>
      <c r="M237" s="6" t="s">
        <v>1</v>
      </c>
      <c r="N237" s="6" t="s">
        <v>2</v>
      </c>
      <c r="O237" s="6" t="s">
        <v>1</v>
      </c>
      <c r="P237" s="6" t="s">
        <v>2</v>
      </c>
      <c r="Q237" s="6" t="s">
        <v>41</v>
      </c>
      <c r="R237" s="6" t="s">
        <v>2</v>
      </c>
      <c r="S237" s="6" t="s">
        <v>1</v>
      </c>
      <c r="T237" s="6" t="s">
        <v>2</v>
      </c>
      <c r="U237" s="6" t="s">
        <v>41</v>
      </c>
      <c r="V237" s="6" t="s">
        <v>2</v>
      </c>
      <c r="W237" s="6" t="s">
        <v>1</v>
      </c>
      <c r="X237" s="6" t="s">
        <v>2</v>
      </c>
      <c r="Y237" s="6" t="s">
        <v>1</v>
      </c>
      <c r="Z237" s="6" t="s">
        <v>2</v>
      </c>
      <c r="AA237" s="6" t="s">
        <v>1</v>
      </c>
      <c r="AB237" s="6" t="s">
        <v>2</v>
      </c>
      <c r="AC237" s="3" t="s">
        <v>1</v>
      </c>
      <c r="AD237" s="3" t="s">
        <v>2</v>
      </c>
      <c r="AE237" s="3" t="s">
        <v>1</v>
      </c>
      <c r="AF237" s="3" t="s">
        <v>2</v>
      </c>
      <c r="AG237" s="3" t="s">
        <v>1</v>
      </c>
      <c r="AH237" s="3" t="s">
        <v>2</v>
      </c>
      <c r="AI237" s="3" t="s">
        <v>3</v>
      </c>
      <c r="AJ237" s="3" t="s">
        <v>2</v>
      </c>
      <c r="AK237" s="197" t="s">
        <v>461</v>
      </c>
      <c r="AL237" s="197" t="s">
        <v>462</v>
      </c>
    </row>
    <row r="238" spans="1:38" ht="12" customHeight="1">
      <c r="A238" s="41"/>
      <c r="B238" s="42"/>
      <c r="C238" s="3" t="s">
        <v>4</v>
      </c>
      <c r="D238" s="43" t="s">
        <v>5</v>
      </c>
      <c r="E238" s="6" t="s">
        <v>5</v>
      </c>
      <c r="F238" s="6" t="s">
        <v>6</v>
      </c>
      <c r="G238" s="6" t="s">
        <v>6</v>
      </c>
      <c r="H238" s="6" t="s">
        <v>7</v>
      </c>
      <c r="I238" s="6" t="s">
        <v>7</v>
      </c>
      <c r="J238" s="6" t="s">
        <v>8</v>
      </c>
      <c r="K238" s="6" t="s">
        <v>8</v>
      </c>
      <c r="L238" s="6" t="s">
        <v>9</v>
      </c>
      <c r="M238" s="6" t="s">
        <v>9</v>
      </c>
      <c r="N238" s="6" t="s">
        <v>42</v>
      </c>
      <c r="O238" s="6" t="s">
        <v>10</v>
      </c>
      <c r="P238" s="6" t="s">
        <v>43</v>
      </c>
      <c r="Q238" s="6" t="s">
        <v>43</v>
      </c>
      <c r="R238" s="6" t="s">
        <v>44</v>
      </c>
      <c r="S238" s="6" t="s">
        <v>12</v>
      </c>
      <c r="T238" s="6" t="s">
        <v>13</v>
      </c>
      <c r="U238" s="6" t="s">
        <v>13</v>
      </c>
      <c r="V238" s="6" t="s">
        <v>14</v>
      </c>
      <c r="W238" s="6" t="s">
        <v>14</v>
      </c>
      <c r="X238" s="6" t="s">
        <v>15</v>
      </c>
      <c r="Y238" s="6" t="s">
        <v>15</v>
      </c>
      <c r="Z238" s="6" t="s">
        <v>16</v>
      </c>
      <c r="AA238" s="6" t="s">
        <v>16</v>
      </c>
      <c r="AB238" s="6" t="s">
        <v>17</v>
      </c>
      <c r="AC238" s="6" t="s">
        <v>17</v>
      </c>
      <c r="AD238" s="6" t="s">
        <v>427</v>
      </c>
      <c r="AE238" s="6" t="s">
        <v>427</v>
      </c>
      <c r="AF238" s="6" t="s">
        <v>439</v>
      </c>
      <c r="AG238" s="6" t="s">
        <v>439</v>
      </c>
      <c r="AH238" s="6" t="s">
        <v>452</v>
      </c>
      <c r="AI238" s="6" t="s">
        <v>452</v>
      </c>
      <c r="AJ238" s="6" t="s">
        <v>464</v>
      </c>
      <c r="AK238" s="198" t="s">
        <v>463</v>
      </c>
      <c r="AL238" s="198" t="s">
        <v>463</v>
      </c>
    </row>
    <row r="239" ht="12" customHeight="1">
      <c r="B239" s="30" t="s">
        <v>168</v>
      </c>
    </row>
    <row r="240" spans="2:36" ht="12" customHeight="1" hidden="1">
      <c r="B240" s="26" t="s">
        <v>169</v>
      </c>
      <c r="C240" s="34">
        <v>60000</v>
      </c>
      <c r="D240" s="34">
        <v>60000</v>
      </c>
      <c r="E240" s="34">
        <v>60000</v>
      </c>
      <c r="F240" s="34">
        <v>60000</v>
      </c>
      <c r="G240" s="34">
        <v>60000</v>
      </c>
      <c r="H240" s="34">
        <v>60000</v>
      </c>
      <c r="I240" s="34">
        <v>60000</v>
      </c>
      <c r="J240" s="34">
        <v>60000</v>
      </c>
      <c r="K240" s="34">
        <v>60000</v>
      </c>
      <c r="L240" s="34">
        <v>60000</v>
      </c>
      <c r="M240" s="34">
        <v>60000</v>
      </c>
      <c r="N240" s="34">
        <v>40000</v>
      </c>
      <c r="O240" s="34">
        <v>40000</v>
      </c>
      <c r="P240" s="34">
        <v>40000</v>
      </c>
      <c r="Q240" s="34">
        <v>40000</v>
      </c>
      <c r="R240" s="34">
        <v>40000</v>
      </c>
      <c r="S240" s="34">
        <v>40000</v>
      </c>
      <c r="T240" s="34">
        <v>40000</v>
      </c>
      <c r="U240" s="34">
        <v>40000</v>
      </c>
      <c r="V240" s="34">
        <v>40000</v>
      </c>
      <c r="W240" s="34">
        <v>40000</v>
      </c>
      <c r="X240" s="34">
        <v>0</v>
      </c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</row>
    <row r="241" spans="2:36" ht="12" customHeight="1" hidden="1">
      <c r="B241" s="26" t="s">
        <v>170</v>
      </c>
      <c r="C241" s="34">
        <v>0</v>
      </c>
      <c r="D241" s="34">
        <v>40000</v>
      </c>
      <c r="E241" s="34">
        <v>40000</v>
      </c>
      <c r="F241" s="34">
        <v>40000</v>
      </c>
      <c r="G241" s="34">
        <v>40000</v>
      </c>
      <c r="H241" s="34">
        <v>40000</v>
      </c>
      <c r="I241" s="34">
        <v>40000</v>
      </c>
      <c r="J241" s="34">
        <v>40000</v>
      </c>
      <c r="K241" s="34">
        <v>40000</v>
      </c>
      <c r="L241" s="34">
        <v>40000</v>
      </c>
      <c r="M241" s="34">
        <v>40000</v>
      </c>
      <c r="N241" s="34">
        <v>40000</v>
      </c>
      <c r="O241" s="34">
        <v>40000</v>
      </c>
      <c r="P241" s="34">
        <v>40000</v>
      </c>
      <c r="Q241" s="34">
        <v>40000</v>
      </c>
      <c r="R241" s="34">
        <v>40000</v>
      </c>
      <c r="S241" s="34">
        <v>40000</v>
      </c>
      <c r="T241" s="34">
        <v>40000</v>
      </c>
      <c r="U241" s="34">
        <v>40000</v>
      </c>
      <c r="V241" s="34">
        <v>0</v>
      </c>
      <c r="W241" s="34">
        <v>0</v>
      </c>
      <c r="X241" s="34">
        <v>0</v>
      </c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</row>
    <row r="242" spans="2:36" ht="12" customHeight="1" hidden="1">
      <c r="B242" s="26" t="s">
        <v>171</v>
      </c>
      <c r="C242" s="34"/>
      <c r="D242" s="34">
        <v>40000</v>
      </c>
      <c r="E242" s="34">
        <v>40000</v>
      </c>
      <c r="F242" s="34">
        <v>38000</v>
      </c>
      <c r="G242" s="34">
        <v>38000</v>
      </c>
      <c r="H242" s="34">
        <v>37500</v>
      </c>
      <c r="I242" s="34">
        <v>37500</v>
      </c>
      <c r="J242" s="34">
        <v>5000</v>
      </c>
      <c r="K242" s="34">
        <v>5000</v>
      </c>
      <c r="L242" s="34">
        <v>60000</v>
      </c>
      <c r="M242" s="34">
        <v>60000</v>
      </c>
      <c r="N242" s="34">
        <v>48011</v>
      </c>
      <c r="O242" s="34">
        <v>48011</v>
      </c>
      <c r="P242" s="34">
        <v>49648</v>
      </c>
      <c r="Q242" s="34">
        <v>49648</v>
      </c>
      <c r="R242" s="34">
        <v>51341</v>
      </c>
      <c r="S242" s="34">
        <v>51341</v>
      </c>
      <c r="T242" s="34"/>
      <c r="U242" s="34">
        <v>0</v>
      </c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</row>
    <row r="243" spans="2:38" ht="12" customHeight="1">
      <c r="B243" s="26" t="s">
        <v>172</v>
      </c>
      <c r="C243" s="34"/>
      <c r="D243" s="34">
        <v>110000</v>
      </c>
      <c r="E243" s="34">
        <v>110000</v>
      </c>
      <c r="F243" s="34">
        <v>110000</v>
      </c>
      <c r="G243" s="34">
        <v>110000</v>
      </c>
      <c r="H243" s="34">
        <v>110000</v>
      </c>
      <c r="I243" s="34">
        <v>110000</v>
      </c>
      <c r="J243" s="34">
        <v>110000</v>
      </c>
      <c r="K243" s="34">
        <v>110000</v>
      </c>
      <c r="L243" s="34">
        <v>110000</v>
      </c>
      <c r="M243" s="34">
        <v>110000</v>
      </c>
      <c r="N243" s="34">
        <v>110000</v>
      </c>
      <c r="O243" s="34">
        <v>110000</v>
      </c>
      <c r="P243" s="34">
        <v>110000</v>
      </c>
      <c r="Q243" s="34">
        <v>110000</v>
      </c>
      <c r="R243" s="34">
        <v>110000</v>
      </c>
      <c r="S243" s="34">
        <v>110000</v>
      </c>
      <c r="T243" s="34">
        <v>110000</v>
      </c>
      <c r="U243" s="34">
        <v>110000</v>
      </c>
      <c r="V243" s="34">
        <v>110000</v>
      </c>
      <c r="W243" s="34">
        <v>110000</v>
      </c>
      <c r="X243" s="34">
        <v>114639</v>
      </c>
      <c r="Y243" s="34">
        <v>114639</v>
      </c>
      <c r="Z243" s="34">
        <v>116250</v>
      </c>
      <c r="AA243" s="34">
        <v>116250</v>
      </c>
      <c r="AB243" s="34">
        <v>116250</v>
      </c>
      <c r="AC243" s="34">
        <v>116250</v>
      </c>
      <c r="AD243" s="34">
        <v>117250</v>
      </c>
      <c r="AE243" s="34">
        <v>117250</v>
      </c>
      <c r="AF243" s="34">
        <v>116250</v>
      </c>
      <c r="AG243" s="34">
        <v>116250</v>
      </c>
      <c r="AH243" s="34">
        <v>120000</v>
      </c>
      <c r="AI243" s="34">
        <v>120000</v>
      </c>
      <c r="AJ243" s="34">
        <v>118000</v>
      </c>
      <c r="AK243" s="204">
        <f>SUM(AJ243-AH243)</f>
        <v>-2000</v>
      </c>
      <c r="AL243" s="201">
        <f>SUM(AK243/AH243)</f>
        <v>-0.016666666666666666</v>
      </c>
    </row>
    <row r="244" spans="2:38" ht="12" customHeight="1">
      <c r="B244" s="26" t="s">
        <v>173</v>
      </c>
      <c r="C244" s="34"/>
      <c r="D244" s="34">
        <v>175000</v>
      </c>
      <c r="E244" s="34">
        <v>175000</v>
      </c>
      <c r="F244" s="34">
        <v>175000</v>
      </c>
      <c r="G244" s="34">
        <v>175000</v>
      </c>
      <c r="H244" s="34">
        <v>175000</v>
      </c>
      <c r="I244" s="34">
        <v>175000</v>
      </c>
      <c r="J244" s="34">
        <v>175000</v>
      </c>
      <c r="K244" s="34">
        <v>175000</v>
      </c>
      <c r="L244" s="34">
        <v>175000</v>
      </c>
      <c r="M244" s="34">
        <v>175000</v>
      </c>
      <c r="N244" s="34">
        <v>175000</v>
      </c>
      <c r="O244" s="34">
        <v>175000</v>
      </c>
      <c r="P244" s="34">
        <v>175000</v>
      </c>
      <c r="Q244" s="34">
        <v>175000</v>
      </c>
      <c r="R244" s="34">
        <v>175000</v>
      </c>
      <c r="S244" s="34">
        <v>175000</v>
      </c>
      <c r="T244" s="34">
        <v>175000</v>
      </c>
      <c r="U244" s="34">
        <v>175000</v>
      </c>
      <c r="V244" s="34">
        <v>175000</v>
      </c>
      <c r="W244" s="34">
        <v>175000</v>
      </c>
      <c r="X244" s="34">
        <v>175000</v>
      </c>
      <c r="Y244" s="34">
        <v>175000</v>
      </c>
      <c r="Z244" s="34">
        <v>175000</v>
      </c>
      <c r="AA244" s="34">
        <v>175000</v>
      </c>
      <c r="AB244" s="34">
        <v>172500</v>
      </c>
      <c r="AC244" s="34">
        <v>172500</v>
      </c>
      <c r="AD244" s="34">
        <v>174000</v>
      </c>
      <c r="AE244" s="34">
        <v>174000</v>
      </c>
      <c r="AF244" s="34">
        <v>172500</v>
      </c>
      <c r="AG244" s="34">
        <v>172500</v>
      </c>
      <c r="AH244" s="34">
        <v>175000</v>
      </c>
      <c r="AI244" s="34">
        <v>175000</v>
      </c>
      <c r="AJ244" s="34">
        <v>172000</v>
      </c>
      <c r="AK244" s="204">
        <f aca="true" t="shared" si="251" ref="AK244:AK267">SUM(AJ244-AH244)</f>
        <v>-3000</v>
      </c>
      <c r="AL244" s="201">
        <f aca="true" t="shared" si="252" ref="AL244:AL270">SUM(AK244/AH244)</f>
        <v>-0.017142857142857144</v>
      </c>
    </row>
    <row r="245" spans="2:38" ht="12" customHeight="1">
      <c r="B245" s="26" t="s">
        <v>174</v>
      </c>
      <c r="C245" s="34"/>
      <c r="D245" s="34">
        <v>130000</v>
      </c>
      <c r="E245" s="34">
        <v>130000</v>
      </c>
      <c r="F245" s="34">
        <v>220000</v>
      </c>
      <c r="G245" s="34">
        <v>220000</v>
      </c>
      <c r="H245" s="34">
        <v>220000</v>
      </c>
      <c r="I245" s="34">
        <v>220000</v>
      </c>
      <c r="J245" s="34">
        <v>220000</v>
      </c>
      <c r="K245" s="34">
        <v>220000</v>
      </c>
      <c r="L245" s="34">
        <v>220000</v>
      </c>
      <c r="M245" s="34">
        <v>220000</v>
      </c>
      <c r="N245" s="34">
        <v>220000</v>
      </c>
      <c r="O245" s="34">
        <v>220000</v>
      </c>
      <c r="P245" s="34">
        <v>220000</v>
      </c>
      <c r="Q245" s="34">
        <v>220000</v>
      </c>
      <c r="R245" s="34">
        <v>220000</v>
      </c>
      <c r="S245" s="34">
        <v>220000</v>
      </c>
      <c r="T245" s="34">
        <v>220000</v>
      </c>
      <c r="U245" s="34">
        <v>220000</v>
      </c>
      <c r="V245" s="34">
        <v>215000</v>
      </c>
      <c r="W245" s="34">
        <v>215000</v>
      </c>
      <c r="X245" s="34">
        <v>215000</v>
      </c>
      <c r="Y245" s="34">
        <v>215000</v>
      </c>
      <c r="Z245" s="34">
        <v>200000</v>
      </c>
      <c r="AA245" s="34">
        <v>200000</v>
      </c>
      <c r="AB245" s="34">
        <v>225000</v>
      </c>
      <c r="AC245" s="34">
        <v>225000</v>
      </c>
      <c r="AD245" s="34">
        <v>220000</v>
      </c>
      <c r="AE245" s="34">
        <v>220000</v>
      </c>
      <c r="AF245" s="34">
        <v>220000</v>
      </c>
      <c r="AG245" s="34">
        <v>220000</v>
      </c>
      <c r="AH245" s="34">
        <v>220000</v>
      </c>
      <c r="AI245" s="34">
        <v>220000</v>
      </c>
      <c r="AJ245" s="34">
        <v>200000</v>
      </c>
      <c r="AK245" s="204">
        <f t="shared" si="251"/>
        <v>-20000</v>
      </c>
      <c r="AL245" s="201">
        <f t="shared" si="252"/>
        <v>-0.09090909090909091</v>
      </c>
    </row>
    <row r="246" spans="2:38" ht="12" customHeight="1">
      <c r="B246" s="26" t="s">
        <v>454</v>
      </c>
      <c r="C246" s="34"/>
      <c r="D246" s="34"/>
      <c r="E246" s="34"/>
      <c r="F246" s="34"/>
      <c r="G246" s="34"/>
      <c r="H246" s="34"/>
      <c r="I246" s="34"/>
      <c r="J246" s="34">
        <v>80000</v>
      </c>
      <c r="K246" s="34">
        <v>80000</v>
      </c>
      <c r="L246" s="34">
        <v>80000</v>
      </c>
      <c r="M246" s="34">
        <v>80000</v>
      </c>
      <c r="N246" s="34">
        <v>80000</v>
      </c>
      <c r="O246" s="34">
        <v>80000</v>
      </c>
      <c r="P246" s="34">
        <v>80000</v>
      </c>
      <c r="Q246" s="34">
        <v>80000</v>
      </c>
      <c r="R246" s="34">
        <v>80000</v>
      </c>
      <c r="S246" s="34">
        <v>80000</v>
      </c>
      <c r="T246" s="34">
        <v>80000</v>
      </c>
      <c r="U246" s="34">
        <v>80000</v>
      </c>
      <c r="V246" s="34">
        <v>80000</v>
      </c>
      <c r="W246" s="34">
        <v>80000</v>
      </c>
      <c r="X246" s="34">
        <v>80000</v>
      </c>
      <c r="Y246" s="34">
        <v>80000</v>
      </c>
      <c r="Z246" s="34">
        <v>80000</v>
      </c>
      <c r="AA246" s="34">
        <v>80000</v>
      </c>
      <c r="AB246" s="34">
        <v>80000</v>
      </c>
      <c r="AC246" s="34">
        <v>80000</v>
      </c>
      <c r="AD246" s="34">
        <v>80000</v>
      </c>
      <c r="AE246" s="34">
        <v>80000</v>
      </c>
      <c r="AF246" s="34">
        <v>80000</v>
      </c>
      <c r="AG246" s="34">
        <v>80000</v>
      </c>
      <c r="AH246" s="34">
        <v>80000</v>
      </c>
      <c r="AI246" s="34">
        <v>80000</v>
      </c>
      <c r="AJ246" s="34">
        <v>80000</v>
      </c>
      <c r="AK246" s="204">
        <f t="shared" si="251"/>
        <v>0</v>
      </c>
      <c r="AL246" s="201">
        <f t="shared" si="252"/>
        <v>0</v>
      </c>
    </row>
    <row r="247" spans="1:38" s="24" customFormat="1" ht="12" customHeight="1">
      <c r="A247" s="25"/>
      <c r="B247" s="26" t="s">
        <v>176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>
        <v>94500</v>
      </c>
      <c r="S247" s="34">
        <v>94500</v>
      </c>
      <c r="T247" s="34">
        <v>94500</v>
      </c>
      <c r="U247" s="34">
        <v>94500</v>
      </c>
      <c r="V247" s="34">
        <v>94500</v>
      </c>
      <c r="W247" s="34">
        <v>94500</v>
      </c>
      <c r="X247" s="34">
        <v>94500</v>
      </c>
      <c r="Y247" s="34">
        <v>94500</v>
      </c>
      <c r="Z247" s="34">
        <v>94500</v>
      </c>
      <c r="AA247" s="34">
        <v>94500</v>
      </c>
      <c r="AB247" s="34">
        <v>94500</v>
      </c>
      <c r="AC247" s="34">
        <v>94500</v>
      </c>
      <c r="AD247" s="34">
        <v>94500</v>
      </c>
      <c r="AE247" s="34">
        <v>94500</v>
      </c>
      <c r="AF247" s="34">
        <v>94500</v>
      </c>
      <c r="AG247" s="34">
        <v>94500</v>
      </c>
      <c r="AH247" s="34">
        <v>94500</v>
      </c>
      <c r="AI247" s="34">
        <v>94500</v>
      </c>
      <c r="AJ247" s="34">
        <v>94500</v>
      </c>
      <c r="AK247" s="204">
        <f t="shared" si="251"/>
        <v>0</v>
      </c>
      <c r="AL247" s="201">
        <f t="shared" si="252"/>
        <v>0</v>
      </c>
    </row>
    <row r="248" spans="2:38" ht="12" customHeight="1">
      <c r="B248" s="26" t="s">
        <v>177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>
        <v>106175</v>
      </c>
      <c r="U248" s="34">
        <v>106488</v>
      </c>
      <c r="V248" s="34">
        <v>106488</v>
      </c>
      <c r="W248" s="34">
        <v>106488</v>
      </c>
      <c r="X248" s="34">
        <v>106488</v>
      </c>
      <c r="Y248" s="34">
        <v>106488</v>
      </c>
      <c r="Z248" s="34">
        <v>106488</v>
      </c>
      <c r="AA248" s="34">
        <v>106488</v>
      </c>
      <c r="AB248" s="34">
        <v>106488</v>
      </c>
      <c r="AC248" s="34">
        <v>106488</v>
      </c>
      <c r="AD248" s="34">
        <v>106488</v>
      </c>
      <c r="AE248" s="34">
        <v>106488</v>
      </c>
      <c r="AF248" s="34">
        <v>106488</v>
      </c>
      <c r="AG248" s="34">
        <v>106488</v>
      </c>
      <c r="AH248" s="34">
        <v>106488</v>
      </c>
      <c r="AI248" s="34">
        <v>106488</v>
      </c>
      <c r="AJ248" s="34">
        <v>106488</v>
      </c>
      <c r="AK248" s="204">
        <f t="shared" si="251"/>
        <v>0</v>
      </c>
      <c r="AL248" s="201">
        <f t="shared" si="252"/>
        <v>0</v>
      </c>
    </row>
    <row r="249" spans="2:38" ht="12" customHeight="1">
      <c r="B249" s="26" t="s">
        <v>453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>
        <v>189563</v>
      </c>
      <c r="AI249" s="34">
        <v>189563</v>
      </c>
      <c r="AJ249" s="34">
        <v>189563</v>
      </c>
      <c r="AK249" s="204">
        <f t="shared" si="251"/>
        <v>0</v>
      </c>
      <c r="AL249" s="201">
        <f t="shared" si="252"/>
        <v>0</v>
      </c>
    </row>
    <row r="250" spans="2:38" ht="12" customHeight="1">
      <c r="B250" s="26" t="s">
        <v>466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>
        <v>72000</v>
      </c>
      <c r="AK250" s="204">
        <f t="shared" si="251"/>
        <v>72000</v>
      </c>
      <c r="AL250" s="201">
        <v>1</v>
      </c>
    </row>
    <row r="251" spans="2:38" ht="12" customHeight="1">
      <c r="B251" s="26" t="s">
        <v>470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>
        <v>72000</v>
      </c>
      <c r="AK251" s="204">
        <f t="shared" si="251"/>
        <v>72000</v>
      </c>
      <c r="AL251" s="201">
        <v>1</v>
      </c>
    </row>
    <row r="252" spans="1:38" s="24" customFormat="1" ht="12" customHeight="1">
      <c r="A252" s="30"/>
      <c r="B252" s="26" t="s">
        <v>178</v>
      </c>
      <c r="C252" s="33"/>
      <c r="D252" s="33">
        <f>SUM(D240:D245)</f>
        <v>555000</v>
      </c>
      <c r="E252" s="33">
        <f>SUM(E240:E245)</f>
        <v>555000</v>
      </c>
      <c r="F252" s="33">
        <f>SUM(F240:F245)</f>
        <v>643000</v>
      </c>
      <c r="G252" s="33">
        <f>SUM(G240:G245)</f>
        <v>643000</v>
      </c>
      <c r="H252" s="33">
        <f aca="true" t="shared" si="253" ref="H252:Q252">SUM(H240:H246)</f>
        <v>642500</v>
      </c>
      <c r="I252" s="33">
        <f t="shared" si="253"/>
        <v>642500</v>
      </c>
      <c r="J252" s="33">
        <f t="shared" si="253"/>
        <v>690000</v>
      </c>
      <c r="K252" s="33">
        <f t="shared" si="253"/>
        <v>690000</v>
      </c>
      <c r="L252" s="33">
        <f t="shared" si="253"/>
        <v>745000</v>
      </c>
      <c r="M252" s="33">
        <f t="shared" si="253"/>
        <v>745000</v>
      </c>
      <c r="N252" s="33">
        <f t="shared" si="253"/>
        <v>713011</v>
      </c>
      <c r="O252" s="33">
        <f t="shared" si="253"/>
        <v>713011</v>
      </c>
      <c r="P252" s="33">
        <f t="shared" si="253"/>
        <v>714648</v>
      </c>
      <c r="Q252" s="33">
        <f t="shared" si="253"/>
        <v>714648</v>
      </c>
      <c r="R252" s="33">
        <f>SUM(R240:R247)</f>
        <v>810841</v>
      </c>
      <c r="S252" s="33">
        <f>SUM(S240:S247)</f>
        <v>810841</v>
      </c>
      <c r="T252" s="33">
        <f aca="true" t="shared" si="254" ref="T252:Z252">SUM(T240:T248)</f>
        <v>865675</v>
      </c>
      <c r="U252" s="33">
        <f t="shared" si="254"/>
        <v>865988</v>
      </c>
      <c r="V252" s="33">
        <f t="shared" si="254"/>
        <v>820988</v>
      </c>
      <c r="W252" s="33">
        <f t="shared" si="254"/>
        <v>820988</v>
      </c>
      <c r="X252" s="33">
        <f t="shared" si="254"/>
        <v>785627</v>
      </c>
      <c r="Y252" s="33">
        <f t="shared" si="254"/>
        <v>785627</v>
      </c>
      <c r="Z252" s="33">
        <f t="shared" si="254"/>
        <v>772238</v>
      </c>
      <c r="AA252" s="33">
        <f aca="true" t="shared" si="255" ref="AA252:AF252">SUM(AA240:AA248)</f>
        <v>772238</v>
      </c>
      <c r="AB252" s="33">
        <f t="shared" si="255"/>
        <v>794738</v>
      </c>
      <c r="AC252" s="33">
        <f t="shared" si="255"/>
        <v>794738</v>
      </c>
      <c r="AD252" s="33">
        <f t="shared" si="255"/>
        <v>792238</v>
      </c>
      <c r="AE252" s="33">
        <f t="shared" si="255"/>
        <v>792238</v>
      </c>
      <c r="AF252" s="33">
        <f t="shared" si="255"/>
        <v>789738</v>
      </c>
      <c r="AG252" s="33">
        <f>SUM(AG240:AG248)</f>
        <v>789738</v>
      </c>
      <c r="AH252" s="33">
        <f>SUM(AH240:AH249)</f>
        <v>985551</v>
      </c>
      <c r="AI252" s="33">
        <f>SUM(AI240:AI249)</f>
        <v>985551</v>
      </c>
      <c r="AJ252" s="33">
        <f>SUM(AJ243:AJ251)</f>
        <v>1104551</v>
      </c>
      <c r="AK252" s="206">
        <f>SUM(AK243:AK251)</f>
        <v>119000</v>
      </c>
      <c r="AL252" s="202">
        <f t="shared" si="252"/>
        <v>0.12074463929314667</v>
      </c>
    </row>
    <row r="253" spans="2:38" ht="12" customHeight="1">
      <c r="B253" s="30" t="s">
        <v>179</v>
      </c>
      <c r="E253" s="28"/>
      <c r="G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04"/>
      <c r="AL253" s="201"/>
    </row>
    <row r="254" spans="2:38" ht="12" customHeight="1" hidden="1">
      <c r="B254" s="26" t="s">
        <v>169</v>
      </c>
      <c r="C254" s="34"/>
      <c r="D254" s="34">
        <v>26935</v>
      </c>
      <c r="E254" s="34">
        <v>26935</v>
      </c>
      <c r="F254" s="34">
        <v>20849</v>
      </c>
      <c r="G254" s="34">
        <v>20849</v>
      </c>
      <c r="H254" s="34">
        <v>17621</v>
      </c>
      <c r="I254" s="34">
        <v>17621</v>
      </c>
      <c r="J254" s="34">
        <v>14320</v>
      </c>
      <c r="K254" s="34">
        <v>14320</v>
      </c>
      <c r="L254" s="34">
        <v>11437</v>
      </c>
      <c r="M254" s="34">
        <v>11437</v>
      </c>
      <c r="N254" s="34">
        <v>8937</v>
      </c>
      <c r="O254" s="34">
        <v>8937</v>
      </c>
      <c r="P254" s="34">
        <v>6399</v>
      </c>
      <c r="Q254" s="34">
        <v>6399</v>
      </c>
      <c r="R254" s="34">
        <v>3420</v>
      </c>
      <c r="S254" s="34">
        <v>3420</v>
      </c>
      <c r="T254" s="34">
        <v>1964</v>
      </c>
      <c r="U254" s="34">
        <v>2480</v>
      </c>
      <c r="V254" s="34">
        <v>830</v>
      </c>
      <c r="W254" s="34">
        <v>830</v>
      </c>
      <c r="X254" s="34">
        <v>830</v>
      </c>
      <c r="Y254" s="34">
        <v>830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0</v>
      </c>
      <c r="AJ254" s="34">
        <v>0</v>
      </c>
      <c r="AK254" s="204">
        <f t="shared" si="251"/>
        <v>0</v>
      </c>
      <c r="AL254" s="201" t="e">
        <f t="shared" si="252"/>
        <v>#DIV/0!</v>
      </c>
    </row>
    <row r="255" spans="2:38" ht="12" customHeight="1" hidden="1">
      <c r="B255" s="26" t="s">
        <v>170</v>
      </c>
      <c r="C255" s="34"/>
      <c r="D255" s="34">
        <v>13844</v>
      </c>
      <c r="E255" s="34">
        <v>13844</v>
      </c>
      <c r="F255" s="34">
        <v>12353</v>
      </c>
      <c r="G255" s="34">
        <v>12353</v>
      </c>
      <c r="H255" s="34">
        <v>10440</v>
      </c>
      <c r="I255" s="34">
        <v>10440</v>
      </c>
      <c r="J255" s="34">
        <v>8840</v>
      </c>
      <c r="K255" s="34">
        <v>8840</v>
      </c>
      <c r="L255" s="34">
        <v>7240</v>
      </c>
      <c r="M255" s="34">
        <v>7240</v>
      </c>
      <c r="N255" s="34">
        <v>5640</v>
      </c>
      <c r="O255" s="34">
        <v>5640</v>
      </c>
      <c r="P255" s="34">
        <v>4040</v>
      </c>
      <c r="Q255" s="34">
        <v>4040</v>
      </c>
      <c r="R255" s="34">
        <v>2440</v>
      </c>
      <c r="S255" s="34">
        <v>2440</v>
      </c>
      <c r="T255" s="34">
        <v>820</v>
      </c>
      <c r="U255" s="34">
        <v>820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0</v>
      </c>
      <c r="AJ255" s="34">
        <v>0</v>
      </c>
      <c r="AK255" s="204">
        <f t="shared" si="251"/>
        <v>0</v>
      </c>
      <c r="AL255" s="201" t="e">
        <f t="shared" si="252"/>
        <v>#DIV/0!</v>
      </c>
    </row>
    <row r="256" spans="2:38" ht="12" customHeight="1" hidden="1">
      <c r="B256" s="26" t="s">
        <v>171</v>
      </c>
      <c r="C256" s="34"/>
      <c r="D256" s="34">
        <v>3750</v>
      </c>
      <c r="E256" s="34">
        <v>3750</v>
      </c>
      <c r="F256" s="34">
        <v>1718</v>
      </c>
      <c r="G256" s="34">
        <v>1718</v>
      </c>
      <c r="H256" s="34">
        <v>950</v>
      </c>
      <c r="I256" s="34">
        <v>950</v>
      </c>
      <c r="J256" s="34">
        <v>100</v>
      </c>
      <c r="K256" s="34">
        <v>100</v>
      </c>
      <c r="L256" s="34">
        <v>7000</v>
      </c>
      <c r="M256" s="34">
        <v>7000</v>
      </c>
      <c r="N256" s="34">
        <v>5081</v>
      </c>
      <c r="O256" s="34">
        <v>5081</v>
      </c>
      <c r="P256" s="34">
        <v>3444</v>
      </c>
      <c r="Q256" s="34">
        <v>3444</v>
      </c>
      <c r="R256" s="34">
        <v>1751</v>
      </c>
      <c r="S256" s="34">
        <v>1751</v>
      </c>
      <c r="T256" s="34"/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204">
        <f t="shared" si="251"/>
        <v>0</v>
      </c>
      <c r="AL256" s="201" t="e">
        <f t="shared" si="252"/>
        <v>#DIV/0!</v>
      </c>
    </row>
    <row r="257" spans="2:38" ht="12" customHeight="1">
      <c r="B257" s="26" t="s">
        <v>172</v>
      </c>
      <c r="C257" s="34"/>
      <c r="D257" s="34">
        <v>107360</v>
      </c>
      <c r="E257" s="34">
        <v>107360</v>
      </c>
      <c r="F257" s="34">
        <v>102960</v>
      </c>
      <c r="G257" s="34">
        <v>102960</v>
      </c>
      <c r="H257" s="34">
        <v>99452</v>
      </c>
      <c r="I257" s="34">
        <v>99452</v>
      </c>
      <c r="J257" s="34">
        <v>94658</v>
      </c>
      <c r="K257" s="34">
        <v>94658</v>
      </c>
      <c r="L257" s="34">
        <v>88575</v>
      </c>
      <c r="M257" s="34">
        <v>88575</v>
      </c>
      <c r="N257" s="34">
        <v>83570</v>
      </c>
      <c r="O257" s="34">
        <v>83570</v>
      </c>
      <c r="P257" s="34">
        <v>77407</v>
      </c>
      <c r="Q257" s="34">
        <v>77407</v>
      </c>
      <c r="R257" s="34">
        <v>73186</v>
      </c>
      <c r="S257" s="34">
        <v>73186</v>
      </c>
      <c r="T257" s="34">
        <v>70509</v>
      </c>
      <c r="U257" s="34">
        <v>68668</v>
      </c>
      <c r="V257" s="34">
        <v>62590</v>
      </c>
      <c r="W257" s="34">
        <v>30000</v>
      </c>
      <c r="X257" s="34">
        <v>25218</v>
      </c>
      <c r="Y257" s="34">
        <v>25218</v>
      </c>
      <c r="Z257" s="34">
        <v>22894</v>
      </c>
      <c r="AA257" s="34">
        <v>22894</v>
      </c>
      <c r="AB257" s="34">
        <v>20575</v>
      </c>
      <c r="AC257" s="34">
        <v>20575</v>
      </c>
      <c r="AD257" s="34">
        <v>18250</v>
      </c>
      <c r="AE257" s="34">
        <v>18250</v>
      </c>
      <c r="AF257" s="34">
        <v>13815</v>
      </c>
      <c r="AG257" s="34">
        <v>13815</v>
      </c>
      <c r="AH257" s="34">
        <v>12907</v>
      </c>
      <c r="AI257" s="34">
        <v>12907</v>
      </c>
      <c r="AJ257" s="34">
        <v>9325</v>
      </c>
      <c r="AK257" s="204">
        <f t="shared" si="251"/>
        <v>-3582</v>
      </c>
      <c r="AL257" s="201">
        <f t="shared" si="252"/>
        <v>-0.2775238242813977</v>
      </c>
    </row>
    <row r="258" spans="2:38" ht="12" customHeight="1">
      <c r="B258" s="26" t="s">
        <v>173</v>
      </c>
      <c r="C258" s="34"/>
      <c r="D258" s="34">
        <v>170800</v>
      </c>
      <c r="E258" s="34">
        <v>170800</v>
      </c>
      <c r="F258" s="34">
        <v>163800</v>
      </c>
      <c r="G258" s="34">
        <v>163800</v>
      </c>
      <c r="H258" s="34">
        <v>155552</v>
      </c>
      <c r="I258" s="34">
        <v>155552</v>
      </c>
      <c r="J258" s="34">
        <v>148055</v>
      </c>
      <c r="K258" s="34">
        <v>148055</v>
      </c>
      <c r="L258" s="34">
        <v>141491</v>
      </c>
      <c r="M258" s="34">
        <v>141491</v>
      </c>
      <c r="N258" s="34">
        <v>133493</v>
      </c>
      <c r="O258" s="34">
        <v>133493</v>
      </c>
      <c r="P258" s="34">
        <v>126297</v>
      </c>
      <c r="Q258" s="34">
        <v>126297</v>
      </c>
      <c r="R258" s="34">
        <v>116909</v>
      </c>
      <c r="S258" s="34">
        <v>116909</v>
      </c>
      <c r="T258" s="34">
        <v>105764</v>
      </c>
      <c r="U258" s="34">
        <v>107605</v>
      </c>
      <c r="V258" s="34">
        <v>99575</v>
      </c>
      <c r="W258" s="34">
        <v>45000</v>
      </c>
      <c r="X258" s="34">
        <v>37827</v>
      </c>
      <c r="Y258" s="34">
        <v>37827</v>
      </c>
      <c r="Z258" s="34">
        <v>34341</v>
      </c>
      <c r="AA258" s="34">
        <v>34341</v>
      </c>
      <c r="AB258" s="34">
        <v>30860</v>
      </c>
      <c r="AC258" s="34">
        <v>30860</v>
      </c>
      <c r="AD258" s="34">
        <v>27384</v>
      </c>
      <c r="AE258" s="34">
        <v>27384</v>
      </c>
      <c r="AF258" s="34">
        <v>25659</v>
      </c>
      <c r="AG258" s="34">
        <v>25659</v>
      </c>
      <c r="AH258" s="34">
        <v>20000</v>
      </c>
      <c r="AI258" s="34">
        <v>20000</v>
      </c>
      <c r="AJ258" s="34">
        <v>17000</v>
      </c>
      <c r="AK258" s="204">
        <f t="shared" si="251"/>
        <v>-3000</v>
      </c>
      <c r="AL258" s="201">
        <f t="shared" si="252"/>
        <v>-0.15</v>
      </c>
    </row>
    <row r="259" spans="2:38" ht="12" customHeight="1">
      <c r="B259" s="26" t="s">
        <v>174</v>
      </c>
      <c r="C259" s="34"/>
      <c r="D259" s="34"/>
      <c r="E259" s="34"/>
      <c r="F259" s="34">
        <v>218127</v>
      </c>
      <c r="G259" s="34">
        <v>218127</v>
      </c>
      <c r="H259" s="34">
        <v>172135</v>
      </c>
      <c r="I259" s="34">
        <v>172135</v>
      </c>
      <c r="J259" s="34">
        <v>163335</v>
      </c>
      <c r="K259" s="34">
        <v>163335</v>
      </c>
      <c r="L259" s="34">
        <v>154535</v>
      </c>
      <c r="M259" s="34">
        <v>154535</v>
      </c>
      <c r="N259" s="34">
        <v>145405</v>
      </c>
      <c r="O259" s="34">
        <v>145405</v>
      </c>
      <c r="P259" s="34">
        <v>136275</v>
      </c>
      <c r="Q259" s="34">
        <v>136275</v>
      </c>
      <c r="R259" s="34">
        <v>127145</v>
      </c>
      <c r="S259" s="34">
        <v>127145</v>
      </c>
      <c r="T259" s="34">
        <v>117905</v>
      </c>
      <c r="U259" s="34">
        <v>117905</v>
      </c>
      <c r="V259" s="34">
        <v>108555</v>
      </c>
      <c r="W259" s="34">
        <v>108555</v>
      </c>
      <c r="X259" s="34">
        <v>99418</v>
      </c>
      <c r="Y259" s="34">
        <v>99418</v>
      </c>
      <c r="Z259" s="34">
        <v>90280</v>
      </c>
      <c r="AA259" s="34">
        <v>90280</v>
      </c>
      <c r="AB259" s="34">
        <v>40300</v>
      </c>
      <c r="AC259" s="34">
        <v>40300</v>
      </c>
      <c r="AD259" s="34">
        <v>35800</v>
      </c>
      <c r="AE259" s="34">
        <v>35800</v>
      </c>
      <c r="AF259" s="34">
        <v>31400</v>
      </c>
      <c r="AG259" s="34">
        <v>31400</v>
      </c>
      <c r="AH259" s="34">
        <v>27000</v>
      </c>
      <c r="AI259" s="34">
        <v>27000</v>
      </c>
      <c r="AJ259" s="34">
        <v>22600</v>
      </c>
      <c r="AK259" s="204">
        <f t="shared" si="251"/>
        <v>-4400</v>
      </c>
      <c r="AL259" s="201">
        <f t="shared" si="252"/>
        <v>-0.16296296296296298</v>
      </c>
    </row>
    <row r="260" spans="2:38" ht="12" customHeight="1">
      <c r="B260" s="26" t="s">
        <v>175</v>
      </c>
      <c r="C260" s="34"/>
      <c r="D260" s="34"/>
      <c r="E260" s="34"/>
      <c r="F260" s="34"/>
      <c r="G260" s="34"/>
      <c r="H260" s="34">
        <v>55000</v>
      </c>
      <c r="I260" s="34">
        <v>52166</v>
      </c>
      <c r="J260" s="34">
        <v>62600</v>
      </c>
      <c r="K260" s="34">
        <v>62600</v>
      </c>
      <c r="L260" s="34">
        <v>60000</v>
      </c>
      <c r="M260" s="34">
        <v>60000</v>
      </c>
      <c r="N260" s="34">
        <v>57400</v>
      </c>
      <c r="O260" s="34">
        <v>57400</v>
      </c>
      <c r="P260" s="34">
        <v>54800</v>
      </c>
      <c r="Q260" s="34">
        <v>54800</v>
      </c>
      <c r="R260" s="34">
        <v>52200</v>
      </c>
      <c r="S260" s="34">
        <v>52200</v>
      </c>
      <c r="T260" s="34">
        <v>49400</v>
      </c>
      <c r="U260" s="34">
        <v>49400</v>
      </c>
      <c r="V260" s="34">
        <v>46400</v>
      </c>
      <c r="W260" s="34">
        <v>46400</v>
      </c>
      <c r="X260" s="34">
        <v>43200</v>
      </c>
      <c r="Y260" s="34">
        <v>43200</v>
      </c>
      <c r="Z260" s="34">
        <v>40000</v>
      </c>
      <c r="AA260" s="34">
        <v>40000</v>
      </c>
      <c r="AB260" s="34">
        <v>18525</v>
      </c>
      <c r="AC260" s="34">
        <v>18525</v>
      </c>
      <c r="AD260" s="34">
        <v>15500</v>
      </c>
      <c r="AE260" s="34">
        <v>15500</v>
      </c>
      <c r="AF260" s="34">
        <v>13900</v>
      </c>
      <c r="AG260" s="34">
        <v>13900</v>
      </c>
      <c r="AH260" s="34">
        <v>12300</v>
      </c>
      <c r="AI260" s="34">
        <v>12300</v>
      </c>
      <c r="AJ260" s="34">
        <v>10700</v>
      </c>
      <c r="AK260" s="204">
        <f t="shared" si="251"/>
        <v>-1600</v>
      </c>
      <c r="AL260" s="201">
        <f t="shared" si="252"/>
        <v>-0.13008130081300814</v>
      </c>
    </row>
    <row r="261" spans="1:38" s="24" customFormat="1" ht="12" customHeight="1">
      <c r="A261" s="25"/>
      <c r="B261" s="26" t="s">
        <v>176</v>
      </c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>
        <v>80000</v>
      </c>
      <c r="Q261" s="34">
        <v>80000</v>
      </c>
      <c r="R261" s="34">
        <v>84861</v>
      </c>
      <c r="S261" s="34">
        <v>84861</v>
      </c>
      <c r="T261" s="34">
        <v>81128</v>
      </c>
      <c r="U261" s="34">
        <v>81128</v>
      </c>
      <c r="V261" s="34">
        <v>77112</v>
      </c>
      <c r="W261" s="34">
        <v>77112</v>
      </c>
      <c r="X261" s="34">
        <v>72860</v>
      </c>
      <c r="Y261" s="34">
        <v>72860</v>
      </c>
      <c r="Z261" s="34">
        <v>68418</v>
      </c>
      <c r="AA261" s="34">
        <v>68418</v>
      </c>
      <c r="AB261" s="34">
        <v>63788</v>
      </c>
      <c r="AC261" s="34">
        <v>63788</v>
      </c>
      <c r="AD261" s="34">
        <v>52409</v>
      </c>
      <c r="AE261" s="34">
        <v>52409</v>
      </c>
      <c r="AF261" s="34">
        <v>50812</v>
      </c>
      <c r="AG261" s="34">
        <v>50812</v>
      </c>
      <c r="AH261" s="34">
        <v>49802</v>
      </c>
      <c r="AI261" s="34">
        <v>49802</v>
      </c>
      <c r="AJ261" s="34">
        <v>45077</v>
      </c>
      <c r="AK261" s="204">
        <f t="shared" si="251"/>
        <v>-4725</v>
      </c>
      <c r="AL261" s="201">
        <f t="shared" si="252"/>
        <v>-0.09487570780289949</v>
      </c>
    </row>
    <row r="262" spans="2:38" ht="12" customHeight="1">
      <c r="B262" s="26" t="s">
        <v>177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>
        <v>106175</v>
      </c>
      <c r="U262" s="34">
        <v>70516</v>
      </c>
      <c r="V262" s="34">
        <v>73466</v>
      </c>
      <c r="W262" s="34">
        <v>73466</v>
      </c>
      <c r="X262" s="34">
        <v>70004</v>
      </c>
      <c r="Y262" s="34">
        <v>70004</v>
      </c>
      <c r="Z262" s="34">
        <v>66544</v>
      </c>
      <c r="AA262" s="34">
        <v>66544</v>
      </c>
      <c r="AB262" s="34">
        <v>63083</v>
      </c>
      <c r="AC262" s="34">
        <v>63083</v>
      </c>
      <c r="AD262" s="34">
        <v>59622</v>
      </c>
      <c r="AE262" s="34">
        <v>59622</v>
      </c>
      <c r="AF262" s="34">
        <v>55895</v>
      </c>
      <c r="AG262" s="34">
        <v>55895</v>
      </c>
      <c r="AH262" s="34">
        <v>52168</v>
      </c>
      <c r="AI262" s="34">
        <v>52168</v>
      </c>
      <c r="AJ262" s="34">
        <v>48441</v>
      </c>
      <c r="AK262" s="204">
        <f t="shared" si="251"/>
        <v>-3727</v>
      </c>
      <c r="AL262" s="201">
        <f t="shared" si="252"/>
        <v>-0.07144226345652507</v>
      </c>
    </row>
    <row r="263" spans="2:38" ht="12" customHeight="1">
      <c r="B263" s="26" t="s">
        <v>453</v>
      </c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>
        <v>117352</v>
      </c>
      <c r="AI263" s="34">
        <v>117352</v>
      </c>
      <c r="AJ263" s="34">
        <v>114214</v>
      </c>
      <c r="AK263" s="204">
        <f t="shared" si="251"/>
        <v>-3138</v>
      </c>
      <c r="AL263" s="201">
        <f t="shared" si="252"/>
        <v>-0.026740064080714433</v>
      </c>
    </row>
    <row r="264" spans="2:38" ht="12" customHeight="1">
      <c r="B264" s="26" t="s">
        <v>466</v>
      </c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>
        <v>0</v>
      </c>
      <c r="AK264" s="204">
        <f t="shared" si="251"/>
        <v>0</v>
      </c>
      <c r="AL264" s="201">
        <v>1</v>
      </c>
    </row>
    <row r="265" spans="2:38" ht="12" customHeight="1">
      <c r="B265" s="26" t="s">
        <v>470</v>
      </c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>
        <v>0</v>
      </c>
      <c r="AK265" s="204">
        <f t="shared" si="251"/>
        <v>0</v>
      </c>
      <c r="AL265" s="201">
        <v>1</v>
      </c>
    </row>
    <row r="266" spans="1:38" s="24" customFormat="1" ht="12" customHeight="1">
      <c r="A266" s="30"/>
      <c r="B266" s="26" t="s">
        <v>180</v>
      </c>
      <c r="C266" s="33"/>
      <c r="D266" s="33">
        <f>SUM(D254:D258)</f>
        <v>322689</v>
      </c>
      <c r="E266" s="33">
        <f>SUM(E254:E258)</f>
        <v>322689</v>
      </c>
      <c r="F266" s="33">
        <f>SUM(F254:F259)</f>
        <v>519807</v>
      </c>
      <c r="G266" s="33">
        <f>SUM(G254:G259)</f>
        <v>519807</v>
      </c>
      <c r="H266" s="33">
        <f aca="true" t="shared" si="256" ref="H266:O266">SUM(H254:H260)</f>
        <v>511150</v>
      </c>
      <c r="I266" s="33">
        <f t="shared" si="256"/>
        <v>508316</v>
      </c>
      <c r="J266" s="33">
        <f t="shared" si="256"/>
        <v>491908</v>
      </c>
      <c r="K266" s="33">
        <f t="shared" si="256"/>
        <v>491908</v>
      </c>
      <c r="L266" s="33">
        <f t="shared" si="256"/>
        <v>470278</v>
      </c>
      <c r="M266" s="33">
        <f t="shared" si="256"/>
        <v>470278</v>
      </c>
      <c r="N266" s="33">
        <f t="shared" si="256"/>
        <v>439526</v>
      </c>
      <c r="O266" s="33">
        <f t="shared" si="256"/>
        <v>439526</v>
      </c>
      <c r="P266" s="33">
        <f>SUM(P254:P261)</f>
        <v>488662</v>
      </c>
      <c r="Q266" s="33">
        <f>SUM(Q254:Q261)</f>
        <v>488662</v>
      </c>
      <c r="R266" s="33">
        <f>SUM(R254:R261)</f>
        <v>461912</v>
      </c>
      <c r="S266" s="33">
        <f>SUM(S254:S261)</f>
        <v>461912</v>
      </c>
      <c r="T266" s="33">
        <f aca="true" t="shared" si="257" ref="T266:AG266">SUM(T254:T262)</f>
        <v>533665</v>
      </c>
      <c r="U266" s="33">
        <f t="shared" si="257"/>
        <v>498522</v>
      </c>
      <c r="V266" s="33">
        <f t="shared" si="257"/>
        <v>468528</v>
      </c>
      <c r="W266" s="33">
        <f t="shared" si="257"/>
        <v>381363</v>
      </c>
      <c r="X266" s="33">
        <f t="shared" si="257"/>
        <v>349357</v>
      </c>
      <c r="Y266" s="33">
        <f t="shared" si="257"/>
        <v>349357</v>
      </c>
      <c r="Z266" s="33">
        <f t="shared" si="257"/>
        <v>322477</v>
      </c>
      <c r="AA266" s="33">
        <f t="shared" si="257"/>
        <v>322477</v>
      </c>
      <c r="AB266" s="33">
        <f t="shared" si="257"/>
        <v>237131</v>
      </c>
      <c r="AC266" s="33">
        <f t="shared" si="257"/>
        <v>237131</v>
      </c>
      <c r="AD266" s="33">
        <f t="shared" si="257"/>
        <v>208965</v>
      </c>
      <c r="AE266" s="33">
        <f t="shared" si="257"/>
        <v>208965</v>
      </c>
      <c r="AF266" s="33">
        <f t="shared" si="257"/>
        <v>191481</v>
      </c>
      <c r="AG266" s="33">
        <f t="shared" si="257"/>
        <v>191481</v>
      </c>
      <c r="AH266" s="33">
        <f>SUM(AH254:AH263)</f>
        <v>291529</v>
      </c>
      <c r="AI266" s="33">
        <f>SUM(AI254:AI263)</f>
        <v>291529</v>
      </c>
      <c r="AJ266" s="33">
        <f>SUM(AJ257:AJ265)</f>
        <v>267357</v>
      </c>
      <c r="AK266" s="206">
        <f t="shared" si="251"/>
        <v>-24172</v>
      </c>
      <c r="AL266" s="202">
        <f t="shared" si="252"/>
        <v>-0.08291456424575257</v>
      </c>
    </row>
    <row r="267" spans="1:38" s="24" customFormat="1" ht="12" customHeight="1">
      <c r="A267" s="25"/>
      <c r="B267" s="26" t="s">
        <v>181</v>
      </c>
      <c r="C267" s="33"/>
      <c r="D267" s="33"/>
      <c r="E267" s="33"/>
      <c r="F267" s="34">
        <v>1000</v>
      </c>
      <c r="G267" s="34">
        <v>1000</v>
      </c>
      <c r="H267" s="34">
        <v>1000</v>
      </c>
      <c r="I267" s="34">
        <v>1000</v>
      </c>
      <c r="J267" s="34">
        <v>1000</v>
      </c>
      <c r="K267" s="34">
        <v>1000</v>
      </c>
      <c r="L267" s="34">
        <v>1000</v>
      </c>
      <c r="M267" s="34">
        <v>1000</v>
      </c>
      <c r="N267" s="34">
        <v>1000</v>
      </c>
      <c r="O267" s="34">
        <v>1000</v>
      </c>
      <c r="P267" s="34">
        <v>1000</v>
      </c>
      <c r="Q267" s="34">
        <v>1244</v>
      </c>
      <c r="R267" s="34">
        <v>1000</v>
      </c>
      <c r="S267" s="34">
        <v>1000</v>
      </c>
      <c r="T267" s="34">
        <v>1000</v>
      </c>
      <c r="U267" s="34">
        <v>2583</v>
      </c>
      <c r="V267" s="34">
        <v>1000</v>
      </c>
      <c r="W267" s="34">
        <v>1000</v>
      </c>
      <c r="X267" s="34">
        <v>1000</v>
      </c>
      <c r="Y267" s="34">
        <v>1000</v>
      </c>
      <c r="Z267" s="34">
        <v>1000</v>
      </c>
      <c r="AA267" s="34">
        <v>1000</v>
      </c>
      <c r="AB267" s="34">
        <v>1000</v>
      </c>
      <c r="AC267" s="34">
        <v>1000</v>
      </c>
      <c r="AD267" s="34">
        <v>1000</v>
      </c>
      <c r="AE267" s="34">
        <v>0</v>
      </c>
      <c r="AF267" s="34">
        <v>1000</v>
      </c>
      <c r="AG267" s="34">
        <v>28</v>
      </c>
      <c r="AH267" s="34">
        <v>1000</v>
      </c>
      <c r="AI267" s="34">
        <v>1000</v>
      </c>
      <c r="AJ267" s="34">
        <v>1000</v>
      </c>
      <c r="AK267" s="204">
        <f t="shared" si="251"/>
        <v>0</v>
      </c>
      <c r="AL267" s="201">
        <f t="shared" si="252"/>
        <v>0</v>
      </c>
    </row>
    <row r="268" spans="1:38" s="24" customFormat="1" ht="12" customHeight="1">
      <c r="A268" s="30"/>
      <c r="B268" s="26" t="s">
        <v>182</v>
      </c>
      <c r="C268" s="5"/>
      <c r="D268" s="4"/>
      <c r="E268" s="5"/>
      <c r="F268" s="33">
        <v>-200000</v>
      </c>
      <c r="G268" s="33">
        <v>-200000</v>
      </c>
      <c r="H268" s="33">
        <v>-100000</v>
      </c>
      <c r="I268" s="33">
        <v>-100000</v>
      </c>
      <c r="J268" s="33">
        <v>0</v>
      </c>
      <c r="K268" s="33">
        <v>-100000</v>
      </c>
      <c r="L268" s="33">
        <v>-25795</v>
      </c>
      <c r="M268" s="33">
        <v>-25795</v>
      </c>
      <c r="N268" s="33">
        <v>0</v>
      </c>
      <c r="O268" s="33">
        <v>0</v>
      </c>
      <c r="P268" s="33">
        <v>0</v>
      </c>
      <c r="Q268" s="33">
        <v>0</v>
      </c>
      <c r="R268" s="34">
        <v>-72043</v>
      </c>
      <c r="S268" s="34">
        <v>-72043</v>
      </c>
      <c r="T268" s="34">
        <v>-72043</v>
      </c>
      <c r="U268" s="34"/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0</v>
      </c>
      <c r="AE268" s="34">
        <v>0</v>
      </c>
      <c r="AF268" s="34">
        <v>0</v>
      </c>
      <c r="AG268" s="34">
        <v>0</v>
      </c>
      <c r="AH268" s="34">
        <v>0</v>
      </c>
      <c r="AI268" s="34">
        <v>0</v>
      </c>
      <c r="AJ268" s="34">
        <v>0</v>
      </c>
      <c r="AK268" s="204"/>
      <c r="AL268" s="201"/>
    </row>
    <row r="269" spans="1:38" s="24" customFormat="1" ht="12" customHeight="1">
      <c r="A269" s="30"/>
      <c r="B269" s="26" t="s">
        <v>183</v>
      </c>
      <c r="C269" s="5"/>
      <c r="D269" s="4"/>
      <c r="E269" s="5"/>
      <c r="F269" s="33"/>
      <c r="G269" s="33"/>
      <c r="H269" s="33">
        <v>-70000</v>
      </c>
      <c r="I269" s="33">
        <v>-70000</v>
      </c>
      <c r="J269" s="4">
        <v>-142600</v>
      </c>
      <c r="K269" s="33">
        <v>-70000</v>
      </c>
      <c r="L269" s="4">
        <v>-140000</v>
      </c>
      <c r="M269" s="4">
        <v>-140000</v>
      </c>
      <c r="N269" s="4">
        <v>-137400</v>
      </c>
      <c r="O269" s="4">
        <v>-137400</v>
      </c>
      <c r="P269" s="4">
        <v>-134800</v>
      </c>
      <c r="Q269" s="4">
        <v>-134800</v>
      </c>
      <c r="R269" s="4">
        <v>-132200</v>
      </c>
      <c r="S269" s="4">
        <v>-132200</v>
      </c>
      <c r="T269" s="4">
        <v>-129400</v>
      </c>
      <c r="U269" s="4">
        <v>-132200</v>
      </c>
      <c r="V269" s="4">
        <v>-126400</v>
      </c>
      <c r="W269" s="4">
        <v>-126400</v>
      </c>
      <c r="X269" s="4">
        <v>-123200</v>
      </c>
      <c r="Y269" s="4">
        <v>-123200</v>
      </c>
      <c r="Z269" s="4">
        <v>-120000</v>
      </c>
      <c r="AA269" s="4">
        <v>-120000</v>
      </c>
      <c r="AB269" s="4">
        <v>-98525</v>
      </c>
      <c r="AC269" s="4">
        <v>-98525</v>
      </c>
      <c r="AD269" s="4">
        <v>-95500</v>
      </c>
      <c r="AE269" s="4">
        <v>-95500</v>
      </c>
      <c r="AF269" s="4">
        <v>-93900</v>
      </c>
      <c r="AG269" s="4"/>
      <c r="AH269" s="4">
        <v>0</v>
      </c>
      <c r="AI269" s="4"/>
      <c r="AJ269" s="4">
        <v>0</v>
      </c>
      <c r="AK269" s="206"/>
      <c r="AL269" s="202"/>
    </row>
    <row r="270" spans="1:38" s="24" customFormat="1" ht="12" customHeight="1">
      <c r="A270" s="30"/>
      <c r="B270" s="26" t="s">
        <v>55</v>
      </c>
      <c r="C270" s="4">
        <v>490266</v>
      </c>
      <c r="D270" s="4">
        <f>SUM(D266+D252)</f>
        <v>877689</v>
      </c>
      <c r="E270" s="4">
        <v>1039059</v>
      </c>
      <c r="F270" s="4">
        <f>SUM(F252+F266+F267+F268)</f>
        <v>963807</v>
      </c>
      <c r="G270" s="4">
        <f>SUM(G252+G266+G267+G268)</f>
        <v>963807</v>
      </c>
      <c r="H270" s="4">
        <f>SUM(H252+H266+H268+H269)</f>
        <v>983650</v>
      </c>
      <c r="I270" s="4">
        <v>1135213</v>
      </c>
      <c r="J270" s="4">
        <f>SUM(J266:J269)+(J252)</f>
        <v>1040308</v>
      </c>
      <c r="K270" s="4">
        <f aca="true" t="shared" si="258" ref="K270:AI270">SUM(K269+K268+K267+K266+K252)</f>
        <v>1012908</v>
      </c>
      <c r="L270" s="4">
        <f t="shared" si="258"/>
        <v>1050483</v>
      </c>
      <c r="M270" s="4">
        <f t="shared" si="258"/>
        <v>1050483</v>
      </c>
      <c r="N270" s="4">
        <f t="shared" si="258"/>
        <v>1016137</v>
      </c>
      <c r="O270" s="4">
        <f t="shared" si="258"/>
        <v>1016137</v>
      </c>
      <c r="P270" s="4">
        <f t="shared" si="258"/>
        <v>1069510</v>
      </c>
      <c r="Q270" s="4">
        <f t="shared" si="258"/>
        <v>1069754</v>
      </c>
      <c r="R270" s="4">
        <f t="shared" si="258"/>
        <v>1069510</v>
      </c>
      <c r="S270" s="4">
        <f t="shared" si="258"/>
        <v>1069510</v>
      </c>
      <c r="T270" s="4">
        <f t="shared" si="258"/>
        <v>1198897</v>
      </c>
      <c r="U270" s="4">
        <f t="shared" si="258"/>
        <v>1234893</v>
      </c>
      <c r="V270" s="4">
        <f t="shared" si="258"/>
        <v>1164116</v>
      </c>
      <c r="W270" s="4">
        <f t="shared" si="258"/>
        <v>1076951</v>
      </c>
      <c r="X270" s="4">
        <f t="shared" si="258"/>
        <v>1012784</v>
      </c>
      <c r="Y270" s="4">
        <f t="shared" si="258"/>
        <v>1012784</v>
      </c>
      <c r="Z270" s="4">
        <f t="shared" si="258"/>
        <v>975715</v>
      </c>
      <c r="AA270" s="4">
        <f t="shared" si="258"/>
        <v>975715</v>
      </c>
      <c r="AB270" s="4">
        <f t="shared" si="258"/>
        <v>934344</v>
      </c>
      <c r="AC270" s="4">
        <f t="shared" si="258"/>
        <v>934344</v>
      </c>
      <c r="AD270" s="4">
        <f t="shared" si="258"/>
        <v>906703</v>
      </c>
      <c r="AE270" s="4">
        <f t="shared" si="258"/>
        <v>905703</v>
      </c>
      <c r="AF270" s="4">
        <f t="shared" si="258"/>
        <v>888319</v>
      </c>
      <c r="AG270" s="4">
        <f t="shared" si="258"/>
        <v>981247</v>
      </c>
      <c r="AH270" s="4">
        <f t="shared" si="258"/>
        <v>1278080</v>
      </c>
      <c r="AI270" s="4">
        <f t="shared" si="258"/>
        <v>1278080</v>
      </c>
      <c r="AJ270" s="4">
        <f>SUM(AJ252+AJ266+AJ267)</f>
        <v>1372908</v>
      </c>
      <c r="AK270" s="206">
        <f>SUM(AK252+AK266)</f>
        <v>94828</v>
      </c>
      <c r="AL270" s="202">
        <f t="shared" si="252"/>
        <v>0.07419566850275414</v>
      </c>
    </row>
    <row r="271" spans="1:38" ht="12" customHeight="1">
      <c r="A271" s="3">
        <v>210</v>
      </c>
      <c r="B271" s="29" t="s">
        <v>59</v>
      </c>
      <c r="C271" s="3" t="s">
        <v>1</v>
      </c>
      <c r="D271" s="6" t="s">
        <v>2</v>
      </c>
      <c r="E271" s="6" t="s">
        <v>1</v>
      </c>
      <c r="F271" s="6" t="s">
        <v>2</v>
      </c>
      <c r="G271" s="6" t="s">
        <v>1</v>
      </c>
      <c r="H271" s="6" t="s">
        <v>2</v>
      </c>
      <c r="I271" s="6" t="s">
        <v>1</v>
      </c>
      <c r="J271" s="6" t="s">
        <v>2</v>
      </c>
      <c r="K271" s="6" t="s">
        <v>1</v>
      </c>
      <c r="L271" s="6" t="s">
        <v>2</v>
      </c>
      <c r="M271" s="6" t="s">
        <v>1</v>
      </c>
      <c r="N271" s="6" t="s">
        <v>2</v>
      </c>
      <c r="O271" s="6" t="s">
        <v>1</v>
      </c>
      <c r="P271" s="6" t="s">
        <v>2</v>
      </c>
      <c r="Q271" s="6" t="s">
        <v>41</v>
      </c>
      <c r="R271" s="6" t="s">
        <v>2</v>
      </c>
      <c r="S271" s="6" t="s">
        <v>1</v>
      </c>
      <c r="T271" s="6" t="s">
        <v>2</v>
      </c>
      <c r="U271" s="6" t="s">
        <v>41</v>
      </c>
      <c r="V271" s="44" t="s">
        <v>184</v>
      </c>
      <c r="W271" s="44" t="s">
        <v>41</v>
      </c>
      <c r="X271" s="44" t="s">
        <v>184</v>
      </c>
      <c r="Y271" s="6" t="s">
        <v>1</v>
      </c>
      <c r="Z271" s="44" t="s">
        <v>184</v>
      </c>
      <c r="AA271" s="44" t="s">
        <v>41</v>
      </c>
      <c r="AB271" s="44" t="s">
        <v>184</v>
      </c>
      <c r="AC271" s="3" t="s">
        <v>1</v>
      </c>
      <c r="AD271" s="3" t="s">
        <v>2</v>
      </c>
      <c r="AE271" s="3" t="s">
        <v>1</v>
      </c>
      <c r="AF271" s="3" t="s">
        <v>2</v>
      </c>
      <c r="AG271" s="3" t="s">
        <v>1</v>
      </c>
      <c r="AH271" s="3" t="s">
        <v>2</v>
      </c>
      <c r="AI271" s="3" t="s">
        <v>3</v>
      </c>
      <c r="AJ271" s="3" t="s">
        <v>2</v>
      </c>
      <c r="AK271" s="197" t="s">
        <v>461</v>
      </c>
      <c r="AL271" s="197" t="s">
        <v>462</v>
      </c>
    </row>
    <row r="272" spans="1:38" ht="12" customHeight="1">
      <c r="A272" s="3"/>
      <c r="B272" s="29"/>
      <c r="C272" s="3" t="s">
        <v>4</v>
      </c>
      <c r="D272" s="6" t="s">
        <v>5</v>
      </c>
      <c r="E272" s="6" t="s">
        <v>5</v>
      </c>
      <c r="F272" s="6" t="s">
        <v>6</v>
      </c>
      <c r="G272" s="6" t="s">
        <v>6</v>
      </c>
      <c r="H272" s="6" t="s">
        <v>7</v>
      </c>
      <c r="I272" s="6" t="s">
        <v>7</v>
      </c>
      <c r="J272" s="6" t="s">
        <v>8</v>
      </c>
      <c r="K272" s="6" t="s">
        <v>8</v>
      </c>
      <c r="L272" s="6" t="s">
        <v>9</v>
      </c>
      <c r="M272" s="6" t="s">
        <v>9</v>
      </c>
      <c r="N272" s="6" t="s">
        <v>42</v>
      </c>
      <c r="O272" s="6" t="s">
        <v>10</v>
      </c>
      <c r="P272" s="6" t="s">
        <v>43</v>
      </c>
      <c r="Q272" s="6" t="s">
        <v>43</v>
      </c>
      <c r="R272" s="6" t="s">
        <v>44</v>
      </c>
      <c r="S272" s="6" t="s">
        <v>12</v>
      </c>
      <c r="T272" s="6" t="s">
        <v>13</v>
      </c>
      <c r="U272" s="6" t="s">
        <v>13</v>
      </c>
      <c r="V272" s="44" t="s">
        <v>185</v>
      </c>
      <c r="W272" s="44" t="s">
        <v>185</v>
      </c>
      <c r="X272" s="44" t="s">
        <v>186</v>
      </c>
      <c r="Y272" s="6" t="s">
        <v>15</v>
      </c>
      <c r="Z272" s="44" t="s">
        <v>187</v>
      </c>
      <c r="AA272" s="44" t="s">
        <v>187</v>
      </c>
      <c r="AB272" s="44" t="s">
        <v>188</v>
      </c>
      <c r="AC272" s="6" t="s">
        <v>17</v>
      </c>
      <c r="AD272" s="6" t="s">
        <v>427</v>
      </c>
      <c r="AE272" s="6" t="s">
        <v>427</v>
      </c>
      <c r="AF272" s="6" t="s">
        <v>439</v>
      </c>
      <c r="AG272" s="6" t="s">
        <v>439</v>
      </c>
      <c r="AH272" s="6" t="s">
        <v>452</v>
      </c>
      <c r="AI272" s="6" t="s">
        <v>452</v>
      </c>
      <c r="AJ272" s="6" t="s">
        <v>464</v>
      </c>
      <c r="AK272" s="198" t="s">
        <v>463</v>
      </c>
      <c r="AL272" s="198" t="s">
        <v>463</v>
      </c>
    </row>
    <row r="273" spans="1:38" ht="12" customHeight="1">
      <c r="A273" s="25">
        <v>1001</v>
      </c>
      <c r="B273" s="26" t="s">
        <v>90</v>
      </c>
      <c r="C273" s="34">
        <v>546479</v>
      </c>
      <c r="D273" s="34">
        <v>527145</v>
      </c>
      <c r="E273" s="34">
        <v>526925</v>
      </c>
      <c r="F273" s="34">
        <v>560247</v>
      </c>
      <c r="G273" s="34">
        <v>539476</v>
      </c>
      <c r="H273" s="34">
        <v>568503</v>
      </c>
      <c r="I273" s="45">
        <v>548468</v>
      </c>
      <c r="J273" s="45">
        <v>590129</v>
      </c>
      <c r="K273" s="45">
        <v>596018</v>
      </c>
      <c r="L273" s="45">
        <v>619013</v>
      </c>
      <c r="M273" s="45">
        <v>589357</v>
      </c>
      <c r="N273" s="45">
        <v>637935</v>
      </c>
      <c r="O273" s="45">
        <v>630764</v>
      </c>
      <c r="P273" s="45">
        <v>666914</v>
      </c>
      <c r="Q273" s="45">
        <v>668169</v>
      </c>
      <c r="R273" s="45">
        <v>705117</v>
      </c>
      <c r="S273" s="45">
        <v>688797</v>
      </c>
      <c r="T273" s="45">
        <v>730084</v>
      </c>
      <c r="U273" s="45">
        <v>670304</v>
      </c>
      <c r="V273" s="46">
        <v>791098</v>
      </c>
      <c r="W273" s="46">
        <v>763016</v>
      </c>
      <c r="X273" s="46">
        <v>814888</v>
      </c>
      <c r="Y273" s="46">
        <v>780092</v>
      </c>
      <c r="Z273" s="46">
        <v>835684</v>
      </c>
      <c r="AA273" s="46">
        <v>804618</v>
      </c>
      <c r="AB273" s="46">
        <v>865414</v>
      </c>
      <c r="AC273" s="46">
        <v>844045</v>
      </c>
      <c r="AD273" s="46">
        <v>871234</v>
      </c>
      <c r="AE273" s="184">
        <v>864612</v>
      </c>
      <c r="AF273" s="184">
        <v>904683</v>
      </c>
      <c r="AG273" s="184">
        <v>899088</v>
      </c>
      <c r="AH273" s="185">
        <v>939431</v>
      </c>
      <c r="AI273" s="185">
        <v>939431</v>
      </c>
      <c r="AJ273" s="236">
        <v>963564</v>
      </c>
      <c r="AK273" s="204">
        <f>SUM(AJ273-AH273)</f>
        <v>24133</v>
      </c>
      <c r="AL273" s="201">
        <f>SUM(AK273/AH273)</f>
        <v>0.025688954271255685</v>
      </c>
    </row>
    <row r="274" spans="1:38" ht="12" customHeight="1">
      <c r="A274" s="25">
        <v>1002</v>
      </c>
      <c r="B274" s="26" t="s">
        <v>91</v>
      </c>
      <c r="C274" s="34">
        <v>5273</v>
      </c>
      <c r="D274" s="34">
        <v>7885</v>
      </c>
      <c r="E274" s="34">
        <v>7095</v>
      </c>
      <c r="F274" s="34">
        <v>7885</v>
      </c>
      <c r="G274" s="34">
        <v>6576</v>
      </c>
      <c r="H274" s="34">
        <v>21536</v>
      </c>
      <c r="I274" s="34">
        <v>19829</v>
      </c>
      <c r="J274" s="34">
        <v>23150</v>
      </c>
      <c r="K274" s="34">
        <v>21914</v>
      </c>
      <c r="L274" s="34">
        <v>23922</v>
      </c>
      <c r="M274" s="34">
        <v>22479</v>
      </c>
      <c r="N274" s="34">
        <v>27015</v>
      </c>
      <c r="O274" s="34">
        <v>20704</v>
      </c>
      <c r="P274" s="34">
        <v>27015</v>
      </c>
      <c r="Q274" s="34">
        <v>20415</v>
      </c>
      <c r="R274" s="34">
        <v>27415</v>
      </c>
      <c r="S274" s="34">
        <v>21069</v>
      </c>
      <c r="T274" s="34">
        <v>27415</v>
      </c>
      <c r="U274" s="34">
        <v>23751</v>
      </c>
      <c r="V274" s="46">
        <v>38636</v>
      </c>
      <c r="W274" s="46">
        <v>28843</v>
      </c>
      <c r="X274" s="46">
        <v>26776</v>
      </c>
      <c r="Y274" s="46">
        <v>12869</v>
      </c>
      <c r="Z274" s="46">
        <v>23124</v>
      </c>
      <c r="AA274" s="46">
        <v>24411</v>
      </c>
      <c r="AB274" s="46">
        <v>23588</v>
      </c>
      <c r="AC274" s="46">
        <v>18843</v>
      </c>
      <c r="AD274" s="46">
        <v>24360</v>
      </c>
      <c r="AE274" s="117">
        <v>19224</v>
      </c>
      <c r="AF274" s="117">
        <v>24360</v>
      </c>
      <c r="AG274" s="117">
        <v>16557</v>
      </c>
      <c r="AH274" s="186">
        <v>24732</v>
      </c>
      <c r="AI274" s="186">
        <v>24732</v>
      </c>
      <c r="AJ274" s="237">
        <v>25200</v>
      </c>
      <c r="AK274" s="204">
        <f aca="true" t="shared" si="259" ref="AK274:AK293">SUM(AJ274-AH274)</f>
        <v>468</v>
      </c>
      <c r="AL274" s="201">
        <f aca="true" t="shared" si="260" ref="AL274:AL293">SUM(AK274/AH274)</f>
        <v>0.018922852983988356</v>
      </c>
    </row>
    <row r="275" spans="1:38" ht="12" customHeight="1">
      <c r="A275" s="25">
        <v>1003</v>
      </c>
      <c r="B275" s="26" t="s">
        <v>189</v>
      </c>
      <c r="C275" s="34">
        <v>53707</v>
      </c>
      <c r="D275" s="34">
        <v>69330</v>
      </c>
      <c r="E275" s="34">
        <v>66026</v>
      </c>
      <c r="F275" s="34">
        <v>69410</v>
      </c>
      <c r="G275" s="34">
        <v>80800</v>
      </c>
      <c r="H275" s="34">
        <v>70800</v>
      </c>
      <c r="I275" s="45">
        <v>70755</v>
      </c>
      <c r="J275" s="45">
        <v>72416</v>
      </c>
      <c r="K275" s="45">
        <v>70199</v>
      </c>
      <c r="L275" s="45">
        <v>78705</v>
      </c>
      <c r="M275" s="45">
        <v>80297</v>
      </c>
      <c r="N275" s="45">
        <v>80672</v>
      </c>
      <c r="O275" s="45">
        <v>93597</v>
      </c>
      <c r="P275" s="45">
        <v>84000</v>
      </c>
      <c r="Q275" s="45">
        <v>61803</v>
      </c>
      <c r="R275" s="45">
        <v>84000</v>
      </c>
      <c r="S275" s="45">
        <v>104568</v>
      </c>
      <c r="T275" s="45">
        <v>111892</v>
      </c>
      <c r="U275" s="45">
        <v>101952</v>
      </c>
      <c r="V275" s="46">
        <v>79778</v>
      </c>
      <c r="W275" s="46">
        <v>84087</v>
      </c>
      <c r="X275" s="46">
        <v>79778</v>
      </c>
      <c r="Y275" s="46">
        <v>88992</v>
      </c>
      <c r="Z275" s="46">
        <v>90778</v>
      </c>
      <c r="AA275" s="46">
        <v>97897</v>
      </c>
      <c r="AB275" s="46">
        <v>93832</v>
      </c>
      <c r="AC275" s="46">
        <v>120289</v>
      </c>
      <c r="AD275" s="46">
        <v>95790</v>
      </c>
      <c r="AE275" s="184">
        <v>98707</v>
      </c>
      <c r="AF275" s="184">
        <v>98400</v>
      </c>
      <c r="AG275" s="184">
        <v>96467</v>
      </c>
      <c r="AH275" s="185">
        <v>99500</v>
      </c>
      <c r="AI275" s="185">
        <v>99500</v>
      </c>
      <c r="AJ275" s="236">
        <v>112000</v>
      </c>
      <c r="AK275" s="204">
        <f t="shared" si="259"/>
        <v>12500</v>
      </c>
      <c r="AL275" s="201">
        <f t="shared" si="260"/>
        <v>0.12562814070351758</v>
      </c>
    </row>
    <row r="276" spans="1:38" s="24" customFormat="1" ht="12" customHeight="1">
      <c r="A276" s="25">
        <v>1010</v>
      </c>
      <c r="B276" s="26" t="s">
        <v>190</v>
      </c>
      <c r="C276" s="34">
        <v>6429</v>
      </c>
      <c r="D276" s="34">
        <v>8060</v>
      </c>
      <c r="E276" s="34">
        <v>4389</v>
      </c>
      <c r="F276" s="34">
        <v>8302</v>
      </c>
      <c r="G276" s="34">
        <v>5087</v>
      </c>
      <c r="H276" s="34">
        <v>8302</v>
      </c>
      <c r="I276" s="34">
        <v>5442</v>
      </c>
      <c r="J276" s="34">
        <v>8302</v>
      </c>
      <c r="K276" s="34">
        <v>7360</v>
      </c>
      <c r="L276" s="34">
        <v>8302</v>
      </c>
      <c r="M276" s="34">
        <v>4952</v>
      </c>
      <c r="N276" s="34">
        <v>8509</v>
      </c>
      <c r="O276" s="34">
        <v>6006</v>
      </c>
      <c r="P276" s="34">
        <v>8765</v>
      </c>
      <c r="Q276" s="34">
        <v>5560</v>
      </c>
      <c r="R276" s="34">
        <v>13565</v>
      </c>
      <c r="S276" s="34">
        <v>13247</v>
      </c>
      <c r="T276" s="34">
        <v>13565</v>
      </c>
      <c r="U276" s="34">
        <v>4721</v>
      </c>
      <c r="V276" s="46">
        <v>11966</v>
      </c>
      <c r="W276" s="46">
        <v>8538</v>
      </c>
      <c r="X276" s="46">
        <v>9360</v>
      </c>
      <c r="Y276" s="46">
        <v>5801</v>
      </c>
      <c r="Z276" s="46">
        <v>7597</v>
      </c>
      <c r="AA276" s="46">
        <v>7914</v>
      </c>
      <c r="AB276" s="46">
        <v>7421</v>
      </c>
      <c r="AC276" s="46">
        <v>3289</v>
      </c>
      <c r="AD276" s="46">
        <v>7830</v>
      </c>
      <c r="AE276" s="117">
        <v>6048</v>
      </c>
      <c r="AF276" s="117">
        <v>7830</v>
      </c>
      <c r="AG276" s="117">
        <v>7044</v>
      </c>
      <c r="AH276" s="186">
        <v>9800</v>
      </c>
      <c r="AI276" s="186">
        <v>9800</v>
      </c>
      <c r="AJ276" s="237">
        <v>10000</v>
      </c>
      <c r="AK276" s="204">
        <f t="shared" si="259"/>
        <v>200</v>
      </c>
      <c r="AL276" s="201">
        <f t="shared" si="260"/>
        <v>0.02040816326530612</v>
      </c>
    </row>
    <row r="277" spans="1:38" ht="12" customHeight="1">
      <c r="A277" s="25">
        <v>1020</v>
      </c>
      <c r="B277" s="26" t="s">
        <v>93</v>
      </c>
      <c r="C277" s="34">
        <v>44203</v>
      </c>
      <c r="D277" s="34">
        <v>46840</v>
      </c>
      <c r="E277" s="34">
        <v>46443</v>
      </c>
      <c r="F277" s="34">
        <v>49560</v>
      </c>
      <c r="G277" s="34">
        <v>50880</v>
      </c>
      <c r="H277" s="34">
        <v>51190</v>
      </c>
      <c r="I277" s="34">
        <v>50280</v>
      </c>
      <c r="J277" s="34">
        <f>SUM(J273:J276)*0.0765</f>
        <v>53090.7705</v>
      </c>
      <c r="K277" s="34">
        <v>53633</v>
      </c>
      <c r="L277" s="34">
        <v>55934</v>
      </c>
      <c r="M277" s="34">
        <v>56194</v>
      </c>
      <c r="N277" s="34">
        <v>57691</v>
      </c>
      <c r="O277" s="34">
        <v>51971</v>
      </c>
      <c r="P277" s="34">
        <v>60220</v>
      </c>
      <c r="Q277" s="34">
        <v>60974</v>
      </c>
      <c r="R277" s="34">
        <v>63503</v>
      </c>
      <c r="S277" s="34">
        <v>64583</v>
      </c>
      <c r="T277" s="34">
        <f>SUM(T273:T276)*7.65%</f>
        <v>67546.134</v>
      </c>
      <c r="U277" s="34">
        <v>63347</v>
      </c>
      <c r="V277" s="46">
        <v>70110</v>
      </c>
      <c r="W277" s="46">
        <v>71874</v>
      </c>
      <c r="X277" s="46">
        <v>71207</v>
      </c>
      <c r="Y277" s="46">
        <v>71207</v>
      </c>
      <c r="Z277" s="46">
        <v>73224</v>
      </c>
      <c r="AA277" s="46">
        <v>73692</v>
      </c>
      <c r="AB277" s="46">
        <v>75755</v>
      </c>
      <c r="AC277" s="46">
        <v>74860</v>
      </c>
      <c r="AD277" s="46">
        <v>76440</v>
      </c>
      <c r="AE277" s="117">
        <v>74756</v>
      </c>
      <c r="AF277" s="117">
        <f>SUM(AF273:AF276)*7.65%</f>
        <v>79198.3845</v>
      </c>
      <c r="AG277" s="117">
        <v>76349</v>
      </c>
      <c r="AH277" s="186">
        <f>SUM(AH273:AH276)*7.65%</f>
        <v>82119.9195</v>
      </c>
      <c r="AI277" s="186">
        <f>SUM(AI273:AI276)*7.65%</f>
        <v>82119.9195</v>
      </c>
      <c r="AJ277" s="237">
        <f>SUM(AJ273:AJ276)*7.65%</f>
        <v>84973.446</v>
      </c>
      <c r="AK277" s="204">
        <f t="shared" si="259"/>
        <v>2853.5264999999927</v>
      </c>
      <c r="AL277" s="201">
        <f t="shared" si="260"/>
        <v>0.03474828662003246</v>
      </c>
    </row>
    <row r="278" spans="1:38" s="24" customFormat="1" ht="12" customHeight="1">
      <c r="A278" s="30"/>
      <c r="B278" s="26" t="s">
        <v>130</v>
      </c>
      <c r="C278" s="33">
        <f aca="true" t="shared" si="261" ref="C278:H278">SUM(C273:C277)</f>
        <v>656091</v>
      </c>
      <c r="D278" s="33">
        <f t="shared" si="261"/>
        <v>659260</v>
      </c>
      <c r="E278" s="33">
        <f t="shared" si="261"/>
        <v>650878</v>
      </c>
      <c r="F278" s="33">
        <f t="shared" si="261"/>
        <v>695404</v>
      </c>
      <c r="G278" s="33">
        <f>SUM(G273:G277)</f>
        <v>682819</v>
      </c>
      <c r="H278" s="33">
        <f t="shared" si="261"/>
        <v>720331</v>
      </c>
      <c r="I278" s="33">
        <f aca="true" t="shared" si="262" ref="I278:X278">SUM(I273:I277)</f>
        <v>694774</v>
      </c>
      <c r="J278" s="33">
        <f t="shared" si="262"/>
        <v>747087.7705</v>
      </c>
      <c r="K278" s="33">
        <f t="shared" si="262"/>
        <v>749124</v>
      </c>
      <c r="L278" s="33">
        <f t="shared" si="262"/>
        <v>785876</v>
      </c>
      <c r="M278" s="33">
        <f t="shared" si="262"/>
        <v>753279</v>
      </c>
      <c r="N278" s="33">
        <f t="shared" si="262"/>
        <v>811822</v>
      </c>
      <c r="O278" s="33">
        <f t="shared" si="262"/>
        <v>803042</v>
      </c>
      <c r="P278" s="33">
        <f t="shared" si="262"/>
        <v>846914</v>
      </c>
      <c r="Q278" s="33">
        <f t="shared" si="262"/>
        <v>816921</v>
      </c>
      <c r="R278" s="33">
        <f t="shared" si="262"/>
        <v>893600</v>
      </c>
      <c r="S278" s="33">
        <f t="shared" si="262"/>
        <v>892264</v>
      </c>
      <c r="T278" s="33">
        <f t="shared" si="262"/>
        <v>950502.134</v>
      </c>
      <c r="U278" s="33">
        <f t="shared" si="262"/>
        <v>864075</v>
      </c>
      <c r="V278" s="47">
        <f t="shared" si="262"/>
        <v>991588</v>
      </c>
      <c r="W278" s="47">
        <f t="shared" si="262"/>
        <v>956358</v>
      </c>
      <c r="X278" s="47">
        <f t="shared" si="262"/>
        <v>1002009</v>
      </c>
      <c r="Y278" s="47">
        <f aca="true" t="shared" si="263" ref="Y278:AD278">SUM(Y273:Y277)</f>
        <v>958961</v>
      </c>
      <c r="Z278" s="47">
        <f t="shared" si="263"/>
        <v>1030407</v>
      </c>
      <c r="AA278" s="47">
        <f t="shared" si="263"/>
        <v>1008532</v>
      </c>
      <c r="AB278" s="47">
        <f t="shared" si="263"/>
        <v>1066010</v>
      </c>
      <c r="AC278" s="47">
        <f t="shared" si="263"/>
        <v>1061326</v>
      </c>
      <c r="AD278" s="47">
        <f t="shared" si="263"/>
        <v>1075654</v>
      </c>
      <c r="AE278" s="138">
        <f aca="true" t="shared" si="264" ref="AE278:AJ278">SUM(AE273:AE277)</f>
        <v>1063347</v>
      </c>
      <c r="AF278" s="138">
        <f t="shared" si="264"/>
        <v>1114471.3845</v>
      </c>
      <c r="AG278" s="138">
        <f t="shared" si="264"/>
        <v>1095505</v>
      </c>
      <c r="AH278" s="187">
        <f t="shared" si="264"/>
        <v>1155582.9195</v>
      </c>
      <c r="AI278" s="187">
        <f t="shared" si="264"/>
        <v>1155582.9195</v>
      </c>
      <c r="AJ278" s="238">
        <f t="shared" si="264"/>
        <v>1195737.446</v>
      </c>
      <c r="AK278" s="206">
        <f t="shared" si="259"/>
        <v>40154.52649999992</v>
      </c>
      <c r="AL278" s="202">
        <f t="shared" si="260"/>
        <v>0.03474828662003248</v>
      </c>
    </row>
    <row r="279" spans="1:38" ht="12" customHeight="1">
      <c r="A279" s="25">
        <v>2004</v>
      </c>
      <c r="B279" s="26" t="s">
        <v>98</v>
      </c>
      <c r="C279" s="34">
        <v>309</v>
      </c>
      <c r="D279" s="34">
        <v>650</v>
      </c>
      <c r="E279" s="34">
        <v>612</v>
      </c>
      <c r="F279" s="34">
        <v>650</v>
      </c>
      <c r="G279" s="34">
        <v>216</v>
      </c>
      <c r="H279" s="34">
        <v>650</v>
      </c>
      <c r="I279" s="34">
        <v>807</v>
      </c>
      <c r="J279" s="34">
        <v>650</v>
      </c>
      <c r="K279" s="34">
        <v>402</v>
      </c>
      <c r="L279" s="34">
        <v>650</v>
      </c>
      <c r="M279" s="34">
        <v>504</v>
      </c>
      <c r="N279" s="34">
        <v>650</v>
      </c>
      <c r="O279" s="34">
        <v>649</v>
      </c>
      <c r="P279" s="34">
        <v>1400</v>
      </c>
      <c r="Q279" s="34">
        <v>1085</v>
      </c>
      <c r="R279" s="34">
        <v>1400</v>
      </c>
      <c r="S279" s="34">
        <v>3743</v>
      </c>
      <c r="T279" s="34">
        <v>3000</v>
      </c>
      <c r="U279" s="34">
        <v>0</v>
      </c>
      <c r="V279" s="46">
        <v>3000</v>
      </c>
      <c r="W279" s="46">
        <v>2979</v>
      </c>
      <c r="X279" s="46">
        <v>3000</v>
      </c>
      <c r="Y279" s="46">
        <v>2670</v>
      </c>
      <c r="Z279" s="46">
        <v>3000</v>
      </c>
      <c r="AA279" s="46">
        <v>1709</v>
      </c>
      <c r="AB279" s="46">
        <v>3000</v>
      </c>
      <c r="AC279" s="46">
        <v>2378</v>
      </c>
      <c r="AD279" s="46">
        <v>3000</v>
      </c>
      <c r="AE279" s="117">
        <v>44</v>
      </c>
      <c r="AF279" s="117">
        <v>3000</v>
      </c>
      <c r="AG279" s="117">
        <v>1352</v>
      </c>
      <c r="AH279" s="186">
        <v>3000</v>
      </c>
      <c r="AI279" s="186">
        <v>3000</v>
      </c>
      <c r="AJ279" s="237">
        <v>3000</v>
      </c>
      <c r="AK279" s="204">
        <f t="shared" si="259"/>
        <v>0</v>
      </c>
      <c r="AL279" s="201">
        <f t="shared" si="260"/>
        <v>0</v>
      </c>
    </row>
    <row r="280" spans="1:38" ht="12" customHeight="1">
      <c r="A280" s="25">
        <v>2007</v>
      </c>
      <c r="B280" s="26" t="s">
        <v>148</v>
      </c>
      <c r="C280" s="34">
        <v>370</v>
      </c>
      <c r="D280" s="34">
        <v>200</v>
      </c>
      <c r="E280" s="34">
        <v>195</v>
      </c>
      <c r="F280" s="34">
        <v>300</v>
      </c>
      <c r="G280" s="34">
        <v>300</v>
      </c>
      <c r="H280" s="34">
        <v>400</v>
      </c>
      <c r="I280" s="34">
        <v>350</v>
      </c>
      <c r="J280" s="34">
        <v>450</v>
      </c>
      <c r="K280" s="34">
        <v>495</v>
      </c>
      <c r="L280" s="34">
        <v>450</v>
      </c>
      <c r="M280" s="34">
        <v>335</v>
      </c>
      <c r="N280" s="34">
        <v>500</v>
      </c>
      <c r="O280" s="34">
        <v>458</v>
      </c>
      <c r="P280" s="34">
        <v>500</v>
      </c>
      <c r="Q280" s="34">
        <v>435</v>
      </c>
      <c r="R280" s="34">
        <v>500</v>
      </c>
      <c r="S280" s="34">
        <v>640</v>
      </c>
      <c r="T280" s="34">
        <v>500</v>
      </c>
      <c r="U280" s="34">
        <v>375</v>
      </c>
      <c r="V280" s="46">
        <v>500</v>
      </c>
      <c r="W280" s="46">
        <v>580</v>
      </c>
      <c r="X280" s="46">
        <v>650</v>
      </c>
      <c r="Y280" s="46">
        <v>547</v>
      </c>
      <c r="Z280" s="46">
        <v>650</v>
      </c>
      <c r="AA280" s="46">
        <v>625</v>
      </c>
      <c r="AB280" s="46">
        <v>650</v>
      </c>
      <c r="AC280" s="46">
        <v>625</v>
      </c>
      <c r="AD280" s="46">
        <v>650</v>
      </c>
      <c r="AE280" s="117">
        <v>635</v>
      </c>
      <c r="AF280" s="117">
        <v>700</v>
      </c>
      <c r="AG280" s="117">
        <v>695</v>
      </c>
      <c r="AH280" s="186">
        <v>700</v>
      </c>
      <c r="AI280" s="186">
        <v>700</v>
      </c>
      <c r="AJ280" s="237">
        <v>1000</v>
      </c>
      <c r="AK280" s="204">
        <f t="shared" si="259"/>
        <v>300</v>
      </c>
      <c r="AL280" s="201">
        <f t="shared" si="260"/>
        <v>0.42857142857142855</v>
      </c>
    </row>
    <row r="281" spans="1:38" ht="12" customHeight="1">
      <c r="A281" s="25">
        <v>2008</v>
      </c>
      <c r="B281" s="26" t="s">
        <v>103</v>
      </c>
      <c r="C281" s="34">
        <v>5719</v>
      </c>
      <c r="D281" s="34">
        <v>12000</v>
      </c>
      <c r="E281" s="34">
        <v>5565</v>
      </c>
      <c r="F281" s="34">
        <v>12400</v>
      </c>
      <c r="G281" s="34">
        <v>13624</v>
      </c>
      <c r="H281" s="34">
        <v>16800</v>
      </c>
      <c r="I281" s="34">
        <v>20222</v>
      </c>
      <c r="J281" s="34">
        <v>21420</v>
      </c>
      <c r="K281" s="34">
        <v>22918</v>
      </c>
      <c r="L281" s="34">
        <v>21420</v>
      </c>
      <c r="M281" s="34">
        <v>17689</v>
      </c>
      <c r="N281" s="34">
        <v>22420</v>
      </c>
      <c r="O281" s="34">
        <v>22570</v>
      </c>
      <c r="P281" s="34">
        <v>24800</v>
      </c>
      <c r="Q281" s="34">
        <v>23909</v>
      </c>
      <c r="R281" s="34">
        <v>26000</v>
      </c>
      <c r="S281" s="34">
        <v>20555</v>
      </c>
      <c r="T281" s="34">
        <v>31200</v>
      </c>
      <c r="U281" s="34">
        <v>34833</v>
      </c>
      <c r="V281" s="46">
        <v>31200</v>
      </c>
      <c r="W281" s="46">
        <v>30364</v>
      </c>
      <c r="X281" s="46">
        <v>31200</v>
      </c>
      <c r="Y281" s="46">
        <v>24633</v>
      </c>
      <c r="Z281" s="46">
        <v>32800</v>
      </c>
      <c r="AA281" s="46">
        <v>33150</v>
      </c>
      <c r="AB281" s="46">
        <v>33907</v>
      </c>
      <c r="AC281" s="46">
        <v>22242</v>
      </c>
      <c r="AD281" s="46">
        <v>35755</v>
      </c>
      <c r="AE281" s="117">
        <v>35718</v>
      </c>
      <c r="AF281" s="117">
        <v>35755</v>
      </c>
      <c r="AG281" s="117">
        <v>24409</v>
      </c>
      <c r="AH281" s="186">
        <v>36800</v>
      </c>
      <c r="AI281" s="186">
        <v>36800</v>
      </c>
      <c r="AJ281" s="237">
        <v>37600</v>
      </c>
      <c r="AK281" s="204">
        <f t="shared" si="259"/>
        <v>800</v>
      </c>
      <c r="AL281" s="201">
        <f t="shared" si="260"/>
        <v>0.021739130434782608</v>
      </c>
    </row>
    <row r="282" spans="1:38" ht="12" customHeight="1">
      <c r="A282" s="25">
        <v>2009</v>
      </c>
      <c r="B282" s="26" t="s">
        <v>149</v>
      </c>
      <c r="C282" s="34">
        <v>213</v>
      </c>
      <c r="D282" s="34">
        <v>1100</v>
      </c>
      <c r="E282" s="34">
        <v>630</v>
      </c>
      <c r="F282" s="34">
        <v>1200</v>
      </c>
      <c r="G282" s="34">
        <v>0</v>
      </c>
      <c r="H282" s="34">
        <v>1200</v>
      </c>
      <c r="I282" s="45">
        <v>1097</v>
      </c>
      <c r="J282" s="45">
        <v>1200</v>
      </c>
      <c r="K282" s="45">
        <v>328</v>
      </c>
      <c r="L282" s="45">
        <v>1200</v>
      </c>
      <c r="M282" s="45">
        <v>988</v>
      </c>
      <c r="N282" s="45">
        <v>1200</v>
      </c>
      <c r="O282" s="45">
        <v>588</v>
      </c>
      <c r="P282" s="45">
        <v>2000</v>
      </c>
      <c r="Q282" s="45">
        <v>1766</v>
      </c>
      <c r="R282" s="45">
        <v>2000</v>
      </c>
      <c r="S282" s="45">
        <v>1341</v>
      </c>
      <c r="T282" s="45">
        <v>2000</v>
      </c>
      <c r="U282" s="45">
        <v>561</v>
      </c>
      <c r="V282" s="46">
        <v>2000</v>
      </c>
      <c r="W282" s="46">
        <v>624</v>
      </c>
      <c r="X282" s="46">
        <v>1500</v>
      </c>
      <c r="Y282" s="46">
        <v>782</v>
      </c>
      <c r="Z282" s="46">
        <v>1500</v>
      </c>
      <c r="AA282" s="46">
        <v>799</v>
      </c>
      <c r="AB282" s="46">
        <v>1500</v>
      </c>
      <c r="AC282" s="46">
        <v>261</v>
      </c>
      <c r="AD282" s="46">
        <v>1500</v>
      </c>
      <c r="AE282" s="184">
        <v>958</v>
      </c>
      <c r="AF282" s="184">
        <v>1500</v>
      </c>
      <c r="AG282" s="184">
        <v>883</v>
      </c>
      <c r="AH282" s="185">
        <v>1500</v>
      </c>
      <c r="AI282" s="185">
        <v>1500</v>
      </c>
      <c r="AJ282" s="236">
        <v>1500</v>
      </c>
      <c r="AK282" s="204">
        <f t="shared" si="259"/>
        <v>0</v>
      </c>
      <c r="AL282" s="201">
        <f t="shared" si="260"/>
        <v>0</v>
      </c>
    </row>
    <row r="283" spans="1:38" ht="12" customHeight="1">
      <c r="A283" s="25">
        <v>2010</v>
      </c>
      <c r="B283" s="26" t="s">
        <v>191</v>
      </c>
      <c r="C283" s="34"/>
      <c r="D283" s="34"/>
      <c r="E283" s="34"/>
      <c r="F283" s="34"/>
      <c r="G283" s="34"/>
      <c r="H283" s="34"/>
      <c r="I283" s="45"/>
      <c r="J283" s="45"/>
      <c r="K283" s="45"/>
      <c r="L283" s="45"/>
      <c r="M283" s="45"/>
      <c r="N283" s="45"/>
      <c r="O283" s="45"/>
      <c r="P283" s="45">
        <v>0</v>
      </c>
      <c r="Q283" s="45">
        <v>0</v>
      </c>
      <c r="R283" s="45">
        <v>0</v>
      </c>
      <c r="S283" s="45">
        <v>0</v>
      </c>
      <c r="T283" s="45">
        <v>1540</v>
      </c>
      <c r="U283" s="45">
        <v>901</v>
      </c>
      <c r="V283" s="46">
        <v>6700</v>
      </c>
      <c r="W283" s="46">
        <v>5848</v>
      </c>
      <c r="X283" s="46">
        <v>6700</v>
      </c>
      <c r="Y283" s="46">
        <v>5849</v>
      </c>
      <c r="Z283" s="46">
        <v>6000</v>
      </c>
      <c r="AA283" s="46">
        <v>5757</v>
      </c>
      <c r="AB283" s="46">
        <v>6000</v>
      </c>
      <c r="AC283" s="46">
        <v>5770</v>
      </c>
      <c r="AD283" s="46">
        <v>6000</v>
      </c>
      <c r="AE283" s="184">
        <v>5902</v>
      </c>
      <c r="AF283" s="184">
        <v>6000</v>
      </c>
      <c r="AG283" s="184">
        <v>5770</v>
      </c>
      <c r="AH283" s="185">
        <v>6000</v>
      </c>
      <c r="AI283" s="185">
        <v>6000</v>
      </c>
      <c r="AJ283" s="236">
        <v>6000</v>
      </c>
      <c r="AK283" s="204">
        <f t="shared" si="259"/>
        <v>0</v>
      </c>
      <c r="AL283" s="201">
        <f t="shared" si="260"/>
        <v>0</v>
      </c>
    </row>
    <row r="284" spans="1:38" ht="12" customHeight="1">
      <c r="A284" s="25">
        <v>2032</v>
      </c>
      <c r="B284" s="26" t="s">
        <v>192</v>
      </c>
      <c r="C284" s="34">
        <v>6549</v>
      </c>
      <c r="D284" s="34">
        <v>10250</v>
      </c>
      <c r="E284" s="34">
        <v>6276</v>
      </c>
      <c r="F284" s="34">
        <v>10250</v>
      </c>
      <c r="G284" s="34">
        <v>9470</v>
      </c>
      <c r="H284" s="34">
        <v>10765</v>
      </c>
      <c r="I284" s="34">
        <v>10053</v>
      </c>
      <c r="J284" s="34">
        <v>10765</v>
      </c>
      <c r="K284" s="34">
        <v>11476</v>
      </c>
      <c r="L284" s="34">
        <v>10765</v>
      </c>
      <c r="M284" s="34">
        <v>6094</v>
      </c>
      <c r="N284" s="34">
        <v>10765</v>
      </c>
      <c r="O284" s="34">
        <v>8344</v>
      </c>
      <c r="P284" s="34">
        <v>10765</v>
      </c>
      <c r="Q284" s="34">
        <v>10765</v>
      </c>
      <c r="R284" s="34">
        <v>10765</v>
      </c>
      <c r="S284" s="34">
        <v>9158</v>
      </c>
      <c r="T284" s="34">
        <v>11265</v>
      </c>
      <c r="U284" s="34">
        <v>7222</v>
      </c>
      <c r="V284" s="46">
        <v>12155</v>
      </c>
      <c r="W284" s="46">
        <v>12095</v>
      </c>
      <c r="X284" s="46">
        <v>12155</v>
      </c>
      <c r="Y284" s="46">
        <v>6964</v>
      </c>
      <c r="Z284" s="46">
        <v>12155</v>
      </c>
      <c r="AA284" s="46">
        <v>10183</v>
      </c>
      <c r="AB284" s="46">
        <v>12155</v>
      </c>
      <c r="AC284" s="46">
        <v>9405</v>
      </c>
      <c r="AD284" s="46">
        <v>13155</v>
      </c>
      <c r="AE284" s="117">
        <v>7346</v>
      </c>
      <c r="AF284" s="117">
        <v>13155</v>
      </c>
      <c r="AG284" s="117">
        <v>9752</v>
      </c>
      <c r="AH284" s="186">
        <v>13155</v>
      </c>
      <c r="AI284" s="186">
        <v>13155</v>
      </c>
      <c r="AJ284" s="237">
        <v>13155</v>
      </c>
      <c r="AK284" s="204">
        <f t="shared" si="259"/>
        <v>0</v>
      </c>
      <c r="AL284" s="201">
        <f t="shared" si="260"/>
        <v>0</v>
      </c>
    </row>
    <row r="285" spans="1:38" ht="12" customHeight="1">
      <c r="A285" s="25">
        <v>2033</v>
      </c>
      <c r="B285" s="26" t="s">
        <v>193</v>
      </c>
      <c r="C285" s="34">
        <v>941</v>
      </c>
      <c r="D285" s="34">
        <v>1200</v>
      </c>
      <c r="E285" s="34">
        <v>1151</v>
      </c>
      <c r="F285" s="34">
        <v>1200</v>
      </c>
      <c r="G285" s="34">
        <v>1082</v>
      </c>
      <c r="H285" s="34">
        <v>1200</v>
      </c>
      <c r="I285" s="34">
        <v>1075</v>
      </c>
      <c r="J285" s="34">
        <v>1500</v>
      </c>
      <c r="K285" s="34">
        <v>3423</v>
      </c>
      <c r="L285" s="34">
        <v>1500</v>
      </c>
      <c r="M285" s="34">
        <v>3257</v>
      </c>
      <c r="N285" s="34">
        <v>1500</v>
      </c>
      <c r="O285" s="34">
        <v>1224</v>
      </c>
      <c r="P285" s="34">
        <v>1500</v>
      </c>
      <c r="Q285" s="34">
        <v>1326</v>
      </c>
      <c r="R285" s="34">
        <v>1500</v>
      </c>
      <c r="S285" s="34">
        <v>1445</v>
      </c>
      <c r="T285" s="34">
        <v>1500</v>
      </c>
      <c r="U285" s="34">
        <v>2187</v>
      </c>
      <c r="V285" s="46">
        <v>1500</v>
      </c>
      <c r="W285" s="46">
        <v>1422</v>
      </c>
      <c r="X285" s="46">
        <v>1500</v>
      </c>
      <c r="Y285" s="46">
        <v>1500</v>
      </c>
      <c r="Z285" s="46">
        <v>1500</v>
      </c>
      <c r="AA285" s="46">
        <v>1481</v>
      </c>
      <c r="AB285" s="46">
        <v>1500</v>
      </c>
      <c r="AC285" s="46">
        <v>896</v>
      </c>
      <c r="AD285" s="46">
        <v>1500</v>
      </c>
      <c r="AE285" s="117">
        <v>1500</v>
      </c>
      <c r="AF285" s="117">
        <v>6200</v>
      </c>
      <c r="AG285" s="117">
        <v>6198</v>
      </c>
      <c r="AH285" s="186">
        <v>2000</v>
      </c>
      <c r="AI285" s="186">
        <v>2000</v>
      </c>
      <c r="AJ285" s="237">
        <v>2000</v>
      </c>
      <c r="AK285" s="204">
        <f t="shared" si="259"/>
        <v>0</v>
      </c>
      <c r="AL285" s="201">
        <f t="shared" si="260"/>
        <v>0</v>
      </c>
    </row>
    <row r="286" spans="1:38" ht="12" customHeight="1">
      <c r="A286" s="25">
        <v>2062</v>
      </c>
      <c r="B286" s="26" t="s">
        <v>194</v>
      </c>
      <c r="C286" s="34">
        <v>6293</v>
      </c>
      <c r="D286" s="34">
        <v>8000</v>
      </c>
      <c r="E286" s="34">
        <v>8565</v>
      </c>
      <c r="F286" s="34">
        <v>8500</v>
      </c>
      <c r="G286" s="34">
        <v>9013</v>
      </c>
      <c r="H286" s="34">
        <v>8685</v>
      </c>
      <c r="I286" s="45">
        <v>7943</v>
      </c>
      <c r="J286" s="45">
        <v>10685</v>
      </c>
      <c r="K286" s="45">
        <v>9307</v>
      </c>
      <c r="L286" s="45">
        <v>10685</v>
      </c>
      <c r="M286" s="45">
        <v>9438</v>
      </c>
      <c r="N286" s="45">
        <v>10685</v>
      </c>
      <c r="O286" s="45">
        <v>8194</v>
      </c>
      <c r="P286" s="45">
        <v>10985</v>
      </c>
      <c r="Q286" s="45">
        <v>8913</v>
      </c>
      <c r="R286" s="45">
        <v>10985</v>
      </c>
      <c r="S286" s="45">
        <v>11015</v>
      </c>
      <c r="T286" s="45">
        <v>10985</v>
      </c>
      <c r="U286" s="45">
        <v>11650</v>
      </c>
      <c r="V286" s="46">
        <v>10985</v>
      </c>
      <c r="W286" s="46">
        <v>10629</v>
      </c>
      <c r="X286" s="46">
        <v>10985</v>
      </c>
      <c r="Y286" s="46">
        <v>10769</v>
      </c>
      <c r="Z286" s="46">
        <v>12000</v>
      </c>
      <c r="AA286" s="46">
        <v>10842</v>
      </c>
      <c r="AB286" s="46">
        <v>12000</v>
      </c>
      <c r="AC286" s="46">
        <v>11089</v>
      </c>
      <c r="AD286" s="46">
        <v>12000</v>
      </c>
      <c r="AE286" s="184">
        <v>10426</v>
      </c>
      <c r="AF286" s="184">
        <v>12000</v>
      </c>
      <c r="AG286" s="184">
        <v>10941</v>
      </c>
      <c r="AH286" s="185">
        <v>12800</v>
      </c>
      <c r="AI286" s="185">
        <v>12800</v>
      </c>
      <c r="AJ286" s="236">
        <v>12800</v>
      </c>
      <c r="AK286" s="204">
        <f t="shared" si="259"/>
        <v>0</v>
      </c>
      <c r="AL286" s="201">
        <f t="shared" si="260"/>
        <v>0</v>
      </c>
    </row>
    <row r="287" spans="1:38" ht="12" customHeight="1">
      <c r="A287" s="25">
        <v>2063</v>
      </c>
      <c r="B287" s="26" t="s">
        <v>195</v>
      </c>
      <c r="C287" s="34"/>
      <c r="D287" s="34"/>
      <c r="E287" s="34"/>
      <c r="F287" s="34"/>
      <c r="G287" s="34"/>
      <c r="H287" s="34"/>
      <c r="I287" s="45"/>
      <c r="J287" s="45"/>
      <c r="K287" s="45">
        <v>0</v>
      </c>
      <c r="L287" s="45">
        <v>6500</v>
      </c>
      <c r="M287" s="45">
        <v>2476</v>
      </c>
      <c r="N287" s="45">
        <v>6500</v>
      </c>
      <c r="O287" s="45">
        <v>4029</v>
      </c>
      <c r="P287" s="45">
        <v>6500</v>
      </c>
      <c r="Q287" s="45">
        <v>4673</v>
      </c>
      <c r="R287" s="45">
        <v>6500</v>
      </c>
      <c r="S287" s="45">
        <v>5969</v>
      </c>
      <c r="T287" s="45">
        <v>6500</v>
      </c>
      <c r="U287" s="45">
        <v>2091</v>
      </c>
      <c r="V287" s="46">
        <v>3900</v>
      </c>
      <c r="W287" s="46">
        <v>2243</v>
      </c>
      <c r="X287" s="46">
        <v>3900</v>
      </c>
      <c r="Y287" s="46">
        <v>2904</v>
      </c>
      <c r="Z287" s="46">
        <v>4862</v>
      </c>
      <c r="AA287" s="46">
        <v>645</v>
      </c>
      <c r="AB287" s="46">
        <v>3600</v>
      </c>
      <c r="AC287" s="46">
        <v>3311</v>
      </c>
      <c r="AD287" s="46">
        <v>6000</v>
      </c>
      <c r="AE287" s="117">
        <v>5957</v>
      </c>
      <c r="AF287" s="117">
        <v>9400</v>
      </c>
      <c r="AG287" s="117">
        <v>14107</v>
      </c>
      <c r="AH287" s="186">
        <v>15600</v>
      </c>
      <c r="AI287" s="186">
        <v>15600</v>
      </c>
      <c r="AJ287" s="237">
        <v>8000</v>
      </c>
      <c r="AK287" s="204">
        <f t="shared" si="259"/>
        <v>-7600</v>
      </c>
      <c r="AL287" s="201">
        <f t="shared" si="260"/>
        <v>-0.48717948717948717</v>
      </c>
    </row>
    <row r="288" spans="1:38" ht="12" customHeight="1">
      <c r="A288" s="25">
        <v>3001</v>
      </c>
      <c r="B288" s="26" t="s">
        <v>118</v>
      </c>
      <c r="C288" s="34">
        <v>2916</v>
      </c>
      <c r="D288" s="34">
        <v>3000</v>
      </c>
      <c r="E288" s="34">
        <v>2492</v>
      </c>
      <c r="F288" s="34">
        <v>3090</v>
      </c>
      <c r="G288" s="34">
        <v>2812</v>
      </c>
      <c r="H288" s="34">
        <v>3150</v>
      </c>
      <c r="I288" s="34">
        <v>3075</v>
      </c>
      <c r="J288" s="34">
        <v>3250</v>
      </c>
      <c r="K288" s="34">
        <v>2810</v>
      </c>
      <c r="L288" s="34">
        <v>3250</v>
      </c>
      <c r="M288" s="34">
        <v>2335</v>
      </c>
      <c r="N288" s="34">
        <v>3250</v>
      </c>
      <c r="O288" s="34">
        <v>2729</v>
      </c>
      <c r="P288" s="34">
        <v>3250</v>
      </c>
      <c r="Q288" s="34">
        <v>2608</v>
      </c>
      <c r="R288" s="34">
        <v>3250</v>
      </c>
      <c r="S288" s="34">
        <v>2236</v>
      </c>
      <c r="T288" s="34">
        <v>3250</v>
      </c>
      <c r="U288" s="34">
        <v>3065</v>
      </c>
      <c r="V288" s="46">
        <v>3250</v>
      </c>
      <c r="W288" s="46">
        <v>2181</v>
      </c>
      <c r="X288" s="46">
        <v>3250</v>
      </c>
      <c r="Y288" s="46">
        <v>2507</v>
      </c>
      <c r="Z288" s="46">
        <v>3250</v>
      </c>
      <c r="AA288" s="46">
        <v>2950</v>
      </c>
      <c r="AB288" s="46">
        <v>3250</v>
      </c>
      <c r="AC288" s="46">
        <v>2474</v>
      </c>
      <c r="AD288" s="46">
        <v>3400</v>
      </c>
      <c r="AE288" s="117">
        <v>3199</v>
      </c>
      <c r="AF288" s="117">
        <v>3400</v>
      </c>
      <c r="AG288" s="117">
        <v>2697</v>
      </c>
      <c r="AH288" s="186">
        <v>3400</v>
      </c>
      <c r="AI288" s="186">
        <v>3400</v>
      </c>
      <c r="AJ288" s="237">
        <v>3400</v>
      </c>
      <c r="AK288" s="204">
        <f t="shared" si="259"/>
        <v>0</v>
      </c>
      <c r="AL288" s="201">
        <f t="shared" si="260"/>
        <v>0</v>
      </c>
    </row>
    <row r="289" spans="1:38" ht="12" customHeight="1">
      <c r="A289" s="25">
        <v>3002</v>
      </c>
      <c r="B289" s="26" t="s">
        <v>196</v>
      </c>
      <c r="C289" s="34">
        <v>10063</v>
      </c>
      <c r="D289" s="34">
        <v>12555</v>
      </c>
      <c r="E289" s="34">
        <v>11086</v>
      </c>
      <c r="F289" s="34">
        <v>12555</v>
      </c>
      <c r="G289" s="34">
        <v>9116</v>
      </c>
      <c r="H289" s="34">
        <v>12555</v>
      </c>
      <c r="I289" s="45">
        <v>11532</v>
      </c>
      <c r="J289" s="45">
        <v>12555</v>
      </c>
      <c r="K289" s="45">
        <v>12585</v>
      </c>
      <c r="L289" s="45">
        <v>12555</v>
      </c>
      <c r="M289" s="45">
        <v>13386</v>
      </c>
      <c r="N289" s="45">
        <v>18630</v>
      </c>
      <c r="O289" s="45">
        <v>15072</v>
      </c>
      <c r="P289" s="45">
        <v>29700</v>
      </c>
      <c r="Q289" s="45">
        <v>19219</v>
      </c>
      <c r="R289" s="45">
        <v>25200</v>
      </c>
      <c r="S289" s="45">
        <v>23677</v>
      </c>
      <c r="T289" s="45">
        <v>33000</v>
      </c>
      <c r="U289" s="45">
        <v>22333</v>
      </c>
      <c r="V289" s="46">
        <v>22000</v>
      </c>
      <c r="W289" s="46">
        <v>19402</v>
      </c>
      <c r="X289" s="46">
        <v>24750</v>
      </c>
      <c r="Y289" s="46">
        <v>20886</v>
      </c>
      <c r="Z289" s="46">
        <v>35739</v>
      </c>
      <c r="AA289" s="46">
        <v>28288</v>
      </c>
      <c r="AB289" s="46">
        <v>34100</v>
      </c>
      <c r="AC289" s="46">
        <v>24117</v>
      </c>
      <c r="AD289" s="46">
        <v>34100</v>
      </c>
      <c r="AE289" s="184">
        <v>26753</v>
      </c>
      <c r="AF289" s="184">
        <v>34100</v>
      </c>
      <c r="AG289" s="184">
        <v>26445</v>
      </c>
      <c r="AH289" s="185">
        <v>23320</v>
      </c>
      <c r="AI289" s="185">
        <v>23320</v>
      </c>
      <c r="AJ289" s="236">
        <v>20000</v>
      </c>
      <c r="AK289" s="204">
        <f t="shared" si="259"/>
        <v>-3320</v>
      </c>
      <c r="AL289" s="201">
        <f t="shared" si="260"/>
        <v>-0.1423670668953688</v>
      </c>
    </row>
    <row r="290" spans="1:38" s="24" customFormat="1" ht="12" customHeight="1">
      <c r="A290" s="25">
        <v>3004</v>
      </c>
      <c r="B290" s="26" t="s">
        <v>109</v>
      </c>
      <c r="C290" s="34">
        <v>10392</v>
      </c>
      <c r="D290" s="34">
        <v>12000</v>
      </c>
      <c r="E290" s="34">
        <v>14327</v>
      </c>
      <c r="F290" s="34">
        <v>12500</v>
      </c>
      <c r="G290" s="34">
        <v>11663</v>
      </c>
      <c r="H290" s="34">
        <v>13520</v>
      </c>
      <c r="I290" s="45">
        <v>11516</v>
      </c>
      <c r="J290" s="45">
        <v>13520</v>
      </c>
      <c r="K290" s="45">
        <v>13097</v>
      </c>
      <c r="L290" s="45">
        <v>13520</v>
      </c>
      <c r="M290" s="45">
        <v>11064</v>
      </c>
      <c r="N290" s="45">
        <v>13520</v>
      </c>
      <c r="O290" s="45">
        <v>13368</v>
      </c>
      <c r="P290" s="45">
        <v>13520</v>
      </c>
      <c r="Q290" s="45">
        <v>12638</v>
      </c>
      <c r="R290" s="45">
        <v>13520</v>
      </c>
      <c r="S290" s="45">
        <v>13249</v>
      </c>
      <c r="T290" s="45">
        <v>13520</v>
      </c>
      <c r="U290" s="45">
        <v>11774</v>
      </c>
      <c r="V290" s="46">
        <v>13520</v>
      </c>
      <c r="W290" s="46">
        <v>11920</v>
      </c>
      <c r="X290" s="46">
        <v>13650</v>
      </c>
      <c r="Y290" s="46">
        <v>12255</v>
      </c>
      <c r="Z290" s="46">
        <v>5850</v>
      </c>
      <c r="AA290" s="46">
        <v>4869</v>
      </c>
      <c r="AB290" s="46">
        <v>5850</v>
      </c>
      <c r="AC290" s="46">
        <v>5807</v>
      </c>
      <c r="AD290" s="46">
        <v>5850</v>
      </c>
      <c r="AE290" s="184">
        <v>5818</v>
      </c>
      <c r="AF290" s="184">
        <v>5850</v>
      </c>
      <c r="AG290" s="184">
        <v>4912</v>
      </c>
      <c r="AH290" s="185">
        <v>5850</v>
      </c>
      <c r="AI290" s="185">
        <v>5850</v>
      </c>
      <c r="AJ290" s="236">
        <v>5850</v>
      </c>
      <c r="AK290" s="204">
        <f t="shared" si="259"/>
        <v>0</v>
      </c>
      <c r="AL290" s="201">
        <f t="shared" si="260"/>
        <v>0</v>
      </c>
    </row>
    <row r="291" spans="1:38" s="24" customFormat="1" ht="12" customHeight="1">
      <c r="A291" s="25">
        <v>3005</v>
      </c>
      <c r="B291" s="26" t="s">
        <v>197</v>
      </c>
      <c r="C291" s="34">
        <v>5386</v>
      </c>
      <c r="D291" s="34">
        <v>6200</v>
      </c>
      <c r="E291" s="34">
        <v>4222</v>
      </c>
      <c r="F291" s="34">
        <v>7700</v>
      </c>
      <c r="G291" s="34">
        <v>7601</v>
      </c>
      <c r="H291" s="34">
        <v>7700</v>
      </c>
      <c r="I291" s="45">
        <v>7146</v>
      </c>
      <c r="J291" s="45">
        <v>7700</v>
      </c>
      <c r="K291" s="45">
        <v>5814</v>
      </c>
      <c r="L291" s="45">
        <v>7000</v>
      </c>
      <c r="M291" s="45">
        <v>4182</v>
      </c>
      <c r="N291" s="45">
        <v>7000</v>
      </c>
      <c r="O291" s="45">
        <v>7086</v>
      </c>
      <c r="P291" s="45">
        <v>7000</v>
      </c>
      <c r="Q291" s="45">
        <v>6535</v>
      </c>
      <c r="R291" s="45">
        <v>11600</v>
      </c>
      <c r="S291" s="45">
        <v>9258</v>
      </c>
      <c r="T291" s="45">
        <v>11600</v>
      </c>
      <c r="U291" s="45">
        <v>14455</v>
      </c>
      <c r="V291" s="46">
        <v>11000</v>
      </c>
      <c r="W291" s="46">
        <v>10118</v>
      </c>
      <c r="X291" s="46">
        <v>11000</v>
      </c>
      <c r="Y291" s="46">
        <v>9483</v>
      </c>
      <c r="Z291" s="46">
        <v>11000</v>
      </c>
      <c r="AA291" s="46">
        <v>10828</v>
      </c>
      <c r="AB291" s="46">
        <v>14200</v>
      </c>
      <c r="AC291" s="46">
        <v>12387</v>
      </c>
      <c r="AD291" s="46">
        <v>14200</v>
      </c>
      <c r="AE291" s="184">
        <v>13795</v>
      </c>
      <c r="AF291" s="184">
        <v>14200</v>
      </c>
      <c r="AG291" s="184">
        <v>12232</v>
      </c>
      <c r="AH291" s="185">
        <v>14200</v>
      </c>
      <c r="AI291" s="185">
        <v>14200</v>
      </c>
      <c r="AJ291" s="236">
        <v>14200</v>
      </c>
      <c r="AK291" s="204">
        <f t="shared" si="259"/>
        <v>0</v>
      </c>
      <c r="AL291" s="201">
        <f t="shared" si="260"/>
        <v>0</v>
      </c>
    </row>
    <row r="292" spans="1:38" s="24" customFormat="1" ht="12" customHeight="1">
      <c r="A292" s="30"/>
      <c r="B292" s="26" t="s">
        <v>138</v>
      </c>
      <c r="C292" s="33">
        <f aca="true" t="shared" si="265" ref="C292:H292">SUM(C279:C291)</f>
        <v>49151</v>
      </c>
      <c r="D292" s="33">
        <f t="shared" si="265"/>
        <v>67155</v>
      </c>
      <c r="E292" s="33">
        <f t="shared" si="265"/>
        <v>55121</v>
      </c>
      <c r="F292" s="33">
        <f t="shared" si="265"/>
        <v>70345</v>
      </c>
      <c r="G292" s="33">
        <f>SUM(G279:G291)</f>
        <v>64897</v>
      </c>
      <c r="H292" s="33">
        <f t="shared" si="265"/>
        <v>76625</v>
      </c>
      <c r="I292" s="33">
        <f aca="true" t="shared" si="266" ref="I292:X292">SUM(I279:I291)</f>
        <v>74816</v>
      </c>
      <c r="J292" s="33">
        <f t="shared" si="266"/>
        <v>83695</v>
      </c>
      <c r="K292" s="33">
        <f t="shared" si="266"/>
        <v>82655</v>
      </c>
      <c r="L292" s="33">
        <f t="shared" si="266"/>
        <v>89495</v>
      </c>
      <c r="M292" s="33">
        <f t="shared" si="266"/>
        <v>71748</v>
      </c>
      <c r="N292" s="33">
        <f t="shared" si="266"/>
        <v>96620</v>
      </c>
      <c r="O292" s="33">
        <f t="shared" si="266"/>
        <v>84311</v>
      </c>
      <c r="P292" s="33">
        <f t="shared" si="266"/>
        <v>111920</v>
      </c>
      <c r="Q292" s="33">
        <f t="shared" si="266"/>
        <v>93872</v>
      </c>
      <c r="R292" s="33">
        <f t="shared" si="266"/>
        <v>113220</v>
      </c>
      <c r="S292" s="33">
        <f t="shared" si="266"/>
        <v>102286</v>
      </c>
      <c r="T292" s="33">
        <f t="shared" si="266"/>
        <v>129860</v>
      </c>
      <c r="U292" s="33">
        <f t="shared" si="266"/>
        <v>111447</v>
      </c>
      <c r="V292" s="47">
        <f t="shared" si="266"/>
        <v>121710</v>
      </c>
      <c r="W292" s="47">
        <f t="shared" si="266"/>
        <v>110405</v>
      </c>
      <c r="X292" s="47">
        <f t="shared" si="266"/>
        <v>124240</v>
      </c>
      <c r="Y292" s="47">
        <f aca="true" t="shared" si="267" ref="Y292:AD292">SUM(Y279:Y291)</f>
        <v>101749</v>
      </c>
      <c r="Z292" s="47">
        <f t="shared" si="267"/>
        <v>130306</v>
      </c>
      <c r="AA292" s="47">
        <f t="shared" si="267"/>
        <v>112126</v>
      </c>
      <c r="AB292" s="47">
        <f t="shared" si="267"/>
        <v>131712</v>
      </c>
      <c r="AC292" s="47">
        <f t="shared" si="267"/>
        <v>100762</v>
      </c>
      <c r="AD292" s="47">
        <f t="shared" si="267"/>
        <v>137110</v>
      </c>
      <c r="AE292" s="188">
        <f aca="true" t="shared" si="268" ref="AE292:AJ292">SUM(AE279:AE291)</f>
        <v>118051</v>
      </c>
      <c r="AF292" s="188">
        <f t="shared" si="268"/>
        <v>145260</v>
      </c>
      <c r="AG292" s="188">
        <f t="shared" si="268"/>
        <v>120393</v>
      </c>
      <c r="AH292" s="189">
        <f t="shared" si="268"/>
        <v>138325</v>
      </c>
      <c r="AI292" s="189">
        <f t="shared" si="268"/>
        <v>138325</v>
      </c>
      <c r="AJ292" s="239">
        <f t="shared" si="268"/>
        <v>128505</v>
      </c>
      <c r="AK292" s="206">
        <f t="shared" si="259"/>
        <v>-9820</v>
      </c>
      <c r="AL292" s="202">
        <f t="shared" si="260"/>
        <v>-0.07099222844749684</v>
      </c>
    </row>
    <row r="293" spans="1:38" s="24" customFormat="1" ht="12" customHeight="1">
      <c r="A293" s="30">
        <v>210</v>
      </c>
      <c r="B293" s="26" t="s">
        <v>59</v>
      </c>
      <c r="C293" s="4">
        <f aca="true" t="shared" si="269" ref="C293:X293">SUM(C278+C292)</f>
        <v>705242</v>
      </c>
      <c r="D293" s="4">
        <f t="shared" si="269"/>
        <v>726415</v>
      </c>
      <c r="E293" s="4">
        <f t="shared" si="269"/>
        <v>705999</v>
      </c>
      <c r="F293" s="4">
        <f t="shared" si="269"/>
        <v>765749</v>
      </c>
      <c r="G293" s="4">
        <f t="shared" si="269"/>
        <v>747716</v>
      </c>
      <c r="H293" s="4">
        <f t="shared" si="269"/>
        <v>796956</v>
      </c>
      <c r="I293" s="4">
        <f t="shared" si="269"/>
        <v>769590</v>
      </c>
      <c r="J293" s="4">
        <f t="shared" si="269"/>
        <v>830782.7705</v>
      </c>
      <c r="K293" s="4">
        <f t="shared" si="269"/>
        <v>831779</v>
      </c>
      <c r="L293" s="4">
        <f t="shared" si="269"/>
        <v>875371</v>
      </c>
      <c r="M293" s="4">
        <f t="shared" si="269"/>
        <v>825027</v>
      </c>
      <c r="N293" s="4">
        <f t="shared" si="269"/>
        <v>908442</v>
      </c>
      <c r="O293" s="4">
        <f t="shared" si="269"/>
        <v>887353</v>
      </c>
      <c r="P293" s="4">
        <f t="shared" si="269"/>
        <v>958834</v>
      </c>
      <c r="Q293" s="4">
        <f t="shared" si="269"/>
        <v>910793</v>
      </c>
      <c r="R293" s="4">
        <f t="shared" si="269"/>
        <v>1006820</v>
      </c>
      <c r="S293" s="4">
        <f t="shared" si="269"/>
        <v>994550</v>
      </c>
      <c r="T293" s="4">
        <f t="shared" si="269"/>
        <v>1080362.134</v>
      </c>
      <c r="U293" s="4">
        <f t="shared" si="269"/>
        <v>975522</v>
      </c>
      <c r="V293" s="4">
        <f t="shared" si="269"/>
        <v>1113298</v>
      </c>
      <c r="W293" s="4">
        <f t="shared" si="269"/>
        <v>1066763</v>
      </c>
      <c r="X293" s="4">
        <f t="shared" si="269"/>
        <v>1126249</v>
      </c>
      <c r="Y293" s="4">
        <f aca="true" t="shared" si="270" ref="Y293:AD293">SUM(Y278+Y292)</f>
        <v>1060710</v>
      </c>
      <c r="Z293" s="4">
        <f t="shared" si="270"/>
        <v>1160713</v>
      </c>
      <c r="AA293" s="4">
        <f t="shared" si="270"/>
        <v>1120658</v>
      </c>
      <c r="AB293" s="4">
        <f t="shared" si="270"/>
        <v>1197722</v>
      </c>
      <c r="AC293" s="4">
        <f t="shared" si="270"/>
        <v>1162088</v>
      </c>
      <c r="AD293" s="4">
        <f t="shared" si="270"/>
        <v>1212764</v>
      </c>
      <c r="AE293" s="188">
        <f aca="true" t="shared" si="271" ref="AE293:AJ293">SUM(AE278+AE292)</f>
        <v>1181398</v>
      </c>
      <c r="AF293" s="188">
        <f t="shared" si="271"/>
        <v>1259731.3845</v>
      </c>
      <c r="AG293" s="188">
        <f t="shared" si="271"/>
        <v>1215898</v>
      </c>
      <c r="AH293" s="189">
        <f t="shared" si="271"/>
        <v>1293907.9195</v>
      </c>
      <c r="AI293" s="189">
        <f t="shared" si="271"/>
        <v>1293907.9195</v>
      </c>
      <c r="AJ293" s="239">
        <f t="shared" si="271"/>
        <v>1324242.446</v>
      </c>
      <c r="AK293" s="206">
        <f t="shared" si="259"/>
        <v>30334.52649999992</v>
      </c>
      <c r="AL293" s="202">
        <f t="shared" si="260"/>
        <v>0.023444115336833223</v>
      </c>
    </row>
    <row r="294" spans="1:38" ht="12" customHeight="1">
      <c r="A294" s="3">
        <v>215</v>
      </c>
      <c r="B294" s="29" t="s">
        <v>60</v>
      </c>
      <c r="C294" s="3" t="s">
        <v>1</v>
      </c>
      <c r="D294" s="6" t="s">
        <v>2</v>
      </c>
      <c r="E294" s="6" t="s">
        <v>1</v>
      </c>
      <c r="F294" s="6" t="s">
        <v>2</v>
      </c>
      <c r="G294" s="6" t="s">
        <v>1</v>
      </c>
      <c r="H294" s="6" t="s">
        <v>2</v>
      </c>
      <c r="I294" s="6" t="s">
        <v>1</v>
      </c>
      <c r="J294" s="6" t="s">
        <v>2</v>
      </c>
      <c r="K294" s="6" t="s">
        <v>1</v>
      </c>
      <c r="L294" s="6" t="s">
        <v>2</v>
      </c>
      <c r="M294" s="6" t="s">
        <v>1</v>
      </c>
      <c r="N294" s="6" t="s">
        <v>2</v>
      </c>
      <c r="O294" s="6" t="s">
        <v>1</v>
      </c>
      <c r="P294" s="6" t="s">
        <v>2</v>
      </c>
      <c r="Q294" s="6" t="s">
        <v>41</v>
      </c>
      <c r="R294" s="6" t="s">
        <v>2</v>
      </c>
      <c r="S294" s="6" t="s">
        <v>1</v>
      </c>
      <c r="T294" s="6" t="s">
        <v>2</v>
      </c>
      <c r="U294" s="6" t="s">
        <v>41</v>
      </c>
      <c r="V294" s="44" t="s">
        <v>198</v>
      </c>
      <c r="W294" s="44" t="s">
        <v>199</v>
      </c>
      <c r="X294" s="44" t="s">
        <v>198</v>
      </c>
      <c r="Y294" s="6" t="s">
        <v>1</v>
      </c>
      <c r="Z294" s="44" t="s">
        <v>198</v>
      </c>
      <c r="AA294" s="44" t="s">
        <v>199</v>
      </c>
      <c r="AB294" s="44" t="s">
        <v>198</v>
      </c>
      <c r="AC294" s="3" t="s">
        <v>1</v>
      </c>
      <c r="AD294" s="3" t="s">
        <v>2</v>
      </c>
      <c r="AE294" s="3" t="s">
        <v>1</v>
      </c>
      <c r="AF294" s="3" t="s">
        <v>2</v>
      </c>
      <c r="AG294" s="3" t="s">
        <v>1</v>
      </c>
      <c r="AH294" s="3" t="s">
        <v>2</v>
      </c>
      <c r="AI294" s="3" t="s">
        <v>3</v>
      </c>
      <c r="AJ294" s="3" t="s">
        <v>2</v>
      </c>
      <c r="AK294" s="197" t="s">
        <v>461</v>
      </c>
      <c r="AL294" s="197" t="s">
        <v>462</v>
      </c>
    </row>
    <row r="295" spans="1:38" ht="12" customHeight="1">
      <c r="A295" s="3"/>
      <c r="B295" s="29"/>
      <c r="C295" s="3" t="s">
        <v>4</v>
      </c>
      <c r="D295" s="6" t="s">
        <v>5</v>
      </c>
      <c r="E295" s="6" t="s">
        <v>5</v>
      </c>
      <c r="F295" s="6" t="s">
        <v>6</v>
      </c>
      <c r="G295" s="6" t="s">
        <v>6</v>
      </c>
      <c r="H295" s="6" t="s">
        <v>7</v>
      </c>
      <c r="I295" s="6" t="s">
        <v>7</v>
      </c>
      <c r="J295" s="6" t="s">
        <v>8</v>
      </c>
      <c r="K295" s="6" t="s">
        <v>8</v>
      </c>
      <c r="L295" s="6" t="s">
        <v>9</v>
      </c>
      <c r="M295" s="6" t="s">
        <v>9</v>
      </c>
      <c r="N295" s="6" t="s">
        <v>42</v>
      </c>
      <c r="O295" s="6" t="s">
        <v>10</v>
      </c>
      <c r="P295" s="6" t="s">
        <v>43</v>
      </c>
      <c r="Q295" s="6" t="s">
        <v>43</v>
      </c>
      <c r="R295" s="6" t="s">
        <v>44</v>
      </c>
      <c r="S295" s="6" t="s">
        <v>12</v>
      </c>
      <c r="T295" s="6" t="s">
        <v>13</v>
      </c>
      <c r="U295" s="6" t="s">
        <v>13</v>
      </c>
      <c r="V295" s="44" t="s">
        <v>185</v>
      </c>
      <c r="W295" s="44" t="s">
        <v>185</v>
      </c>
      <c r="X295" s="44" t="s">
        <v>186</v>
      </c>
      <c r="Y295" s="6" t="s">
        <v>15</v>
      </c>
      <c r="Z295" s="44" t="s">
        <v>187</v>
      </c>
      <c r="AA295" s="44" t="s">
        <v>187</v>
      </c>
      <c r="AB295" s="44" t="s">
        <v>188</v>
      </c>
      <c r="AC295" s="6" t="s">
        <v>17</v>
      </c>
      <c r="AD295" s="6" t="s">
        <v>427</v>
      </c>
      <c r="AE295" s="6" t="s">
        <v>427</v>
      </c>
      <c r="AF295" s="6" t="s">
        <v>439</v>
      </c>
      <c r="AG295" s="6" t="s">
        <v>439</v>
      </c>
      <c r="AH295" s="166" t="s">
        <v>452</v>
      </c>
      <c r="AI295" s="166" t="s">
        <v>452</v>
      </c>
      <c r="AJ295" s="232" t="s">
        <v>464</v>
      </c>
      <c r="AK295" s="198" t="s">
        <v>463</v>
      </c>
      <c r="AL295" s="198" t="s">
        <v>463</v>
      </c>
    </row>
    <row r="296" spans="1:38" ht="12" customHeight="1">
      <c r="A296" s="30">
        <v>2010</v>
      </c>
      <c r="B296" s="26" t="s">
        <v>435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>
        <v>5338</v>
      </c>
      <c r="N296" s="33"/>
      <c r="O296" s="34">
        <v>8842</v>
      </c>
      <c r="P296" s="34">
        <v>9116</v>
      </c>
      <c r="Q296" s="34">
        <v>9116</v>
      </c>
      <c r="R296" s="34">
        <v>9390</v>
      </c>
      <c r="S296" s="34">
        <v>9390</v>
      </c>
      <c r="T296" s="34">
        <v>8793</v>
      </c>
      <c r="U296" s="34">
        <v>11440</v>
      </c>
      <c r="V296" s="46">
        <v>9429</v>
      </c>
      <c r="W296" s="46">
        <v>9429</v>
      </c>
      <c r="X296" s="46">
        <v>9540</v>
      </c>
      <c r="Y296" s="46">
        <v>9540</v>
      </c>
      <c r="Z296" s="46">
        <v>10702</v>
      </c>
      <c r="AA296" s="46">
        <v>10702</v>
      </c>
      <c r="AB296" s="46">
        <v>11081</v>
      </c>
      <c r="AC296" s="46">
        <v>11081</v>
      </c>
      <c r="AD296" s="46">
        <v>11348</v>
      </c>
      <c r="AE296" s="46">
        <v>11348</v>
      </c>
      <c r="AF296" s="46">
        <v>11796</v>
      </c>
      <c r="AG296" s="46">
        <v>11795</v>
      </c>
      <c r="AH296" s="167">
        <v>12059</v>
      </c>
      <c r="AI296" s="167">
        <v>12059</v>
      </c>
      <c r="AJ296" s="233">
        <v>12687</v>
      </c>
      <c r="AK296" s="204">
        <f>SUM(AJ296-AH296)</f>
        <v>628</v>
      </c>
      <c r="AL296" s="201">
        <f>SUM(AK296/AH296)</f>
        <v>0.05207728667385356</v>
      </c>
    </row>
    <row r="297" spans="1:38" ht="12" customHeight="1">
      <c r="A297" s="25">
        <v>2062</v>
      </c>
      <c r="B297" s="26" t="s">
        <v>436</v>
      </c>
      <c r="C297" s="34">
        <v>1540</v>
      </c>
      <c r="D297" s="34">
        <v>2515</v>
      </c>
      <c r="E297" s="34">
        <v>291</v>
      </c>
      <c r="F297" s="34">
        <v>2515</v>
      </c>
      <c r="G297" s="34">
        <v>1533</v>
      </c>
      <c r="H297" s="34">
        <v>1500</v>
      </c>
      <c r="I297" s="34">
        <v>2108</v>
      </c>
      <c r="J297" s="34">
        <v>2000</v>
      </c>
      <c r="K297" s="34">
        <v>1223</v>
      </c>
      <c r="L297" s="34">
        <v>2000</v>
      </c>
      <c r="M297" s="34">
        <v>202</v>
      </c>
      <c r="N297" s="34">
        <v>10900</v>
      </c>
      <c r="O297" s="34">
        <v>124</v>
      </c>
      <c r="P297" s="34">
        <v>2000</v>
      </c>
      <c r="Q297" s="34">
        <v>0</v>
      </c>
      <c r="R297" s="34">
        <v>2000</v>
      </c>
      <c r="S297" s="34">
        <v>300</v>
      </c>
      <c r="T297" s="34">
        <v>10591.2</v>
      </c>
      <c r="U297" s="34">
        <v>10591</v>
      </c>
      <c r="V297" s="46">
        <v>10591</v>
      </c>
      <c r="W297" s="46">
        <v>10591</v>
      </c>
      <c r="X297" s="46">
        <v>10728</v>
      </c>
      <c r="Y297" s="46">
        <v>8045</v>
      </c>
      <c r="Z297" s="46">
        <v>11609</v>
      </c>
      <c r="AA297" s="46">
        <v>11624</v>
      </c>
      <c r="AB297" s="46">
        <v>11900</v>
      </c>
      <c r="AC297" s="46">
        <v>11900</v>
      </c>
      <c r="AD297" s="46">
        <v>11900</v>
      </c>
      <c r="AE297" s="46">
        <v>11900</v>
      </c>
      <c r="AF297" s="46">
        <v>11900</v>
      </c>
      <c r="AG297" s="46">
        <v>11899</v>
      </c>
      <c r="AH297" s="167">
        <v>12441</v>
      </c>
      <c r="AI297" s="167">
        <v>12441</v>
      </c>
      <c r="AJ297" s="233">
        <v>12441</v>
      </c>
      <c r="AK297" s="204">
        <f>SUM(AJ297-AH297)</f>
        <v>0</v>
      </c>
      <c r="AL297" s="201">
        <f>SUM(AK297/AH297)</f>
        <v>0</v>
      </c>
    </row>
    <row r="298" spans="1:38" ht="12" customHeight="1">
      <c r="A298" s="25">
        <v>3006</v>
      </c>
      <c r="B298" s="26" t="s">
        <v>145</v>
      </c>
      <c r="C298" s="34">
        <v>186</v>
      </c>
      <c r="D298" s="34">
        <v>250</v>
      </c>
      <c r="E298" s="34">
        <v>61</v>
      </c>
      <c r="F298" s="34">
        <v>250</v>
      </c>
      <c r="G298" s="34">
        <v>252</v>
      </c>
      <c r="H298" s="34">
        <v>250</v>
      </c>
      <c r="I298" s="34">
        <v>135</v>
      </c>
      <c r="J298" s="34">
        <v>250</v>
      </c>
      <c r="K298" s="34">
        <v>266</v>
      </c>
      <c r="L298" s="34">
        <v>250</v>
      </c>
      <c r="M298" s="34">
        <v>0</v>
      </c>
      <c r="N298" s="34"/>
      <c r="O298" s="34">
        <v>0</v>
      </c>
      <c r="P298" s="34"/>
      <c r="Q298" s="34"/>
      <c r="R298" s="34"/>
      <c r="S298" s="34"/>
      <c r="T298" s="34"/>
      <c r="U298" s="34"/>
      <c r="V298" s="48"/>
      <c r="W298" s="48"/>
      <c r="X298" s="48"/>
      <c r="Y298" s="48"/>
      <c r="Z298" s="48"/>
      <c r="AA298" s="48">
        <v>-15</v>
      </c>
      <c r="AB298" s="48"/>
      <c r="AC298" s="48"/>
      <c r="AD298" s="48"/>
      <c r="AE298" s="48"/>
      <c r="AF298" s="48"/>
      <c r="AG298" s="48"/>
      <c r="AH298" s="168"/>
      <c r="AI298" s="168"/>
      <c r="AJ298" s="234"/>
      <c r="AK298" s="204"/>
      <c r="AL298" s="201"/>
    </row>
    <row r="299" spans="1:38" s="24" customFormat="1" ht="12" customHeight="1">
      <c r="A299" s="30">
        <v>215</v>
      </c>
      <c r="B299" s="26" t="s">
        <v>60</v>
      </c>
      <c r="C299" s="33">
        <f>SUM(C296:C298)</f>
        <v>1726</v>
      </c>
      <c r="D299" s="33">
        <f aca="true" t="shared" si="272" ref="D299:N299">SUM(D296:D298)</f>
        <v>2765</v>
      </c>
      <c r="E299" s="33">
        <f t="shared" si="272"/>
        <v>352</v>
      </c>
      <c r="F299" s="33">
        <f t="shared" si="272"/>
        <v>2765</v>
      </c>
      <c r="G299" s="33">
        <f t="shared" si="272"/>
        <v>1785</v>
      </c>
      <c r="H299" s="33">
        <f t="shared" si="272"/>
        <v>1750</v>
      </c>
      <c r="I299" s="33">
        <f t="shared" si="272"/>
        <v>2243</v>
      </c>
      <c r="J299" s="33">
        <f t="shared" si="272"/>
        <v>2250</v>
      </c>
      <c r="K299" s="33">
        <f t="shared" si="272"/>
        <v>1489</v>
      </c>
      <c r="L299" s="33">
        <f t="shared" si="272"/>
        <v>2250</v>
      </c>
      <c r="M299" s="33">
        <f t="shared" si="272"/>
        <v>5540</v>
      </c>
      <c r="N299" s="33">
        <f t="shared" si="272"/>
        <v>10900</v>
      </c>
      <c r="O299" s="33">
        <f>SUM(O296:O298)</f>
        <v>8966</v>
      </c>
      <c r="P299" s="33">
        <f aca="true" t="shared" si="273" ref="P299:U299">SUM(P296:P298)</f>
        <v>11116</v>
      </c>
      <c r="Q299" s="33">
        <f t="shared" si="273"/>
        <v>9116</v>
      </c>
      <c r="R299" s="33">
        <f t="shared" si="273"/>
        <v>11390</v>
      </c>
      <c r="S299" s="33">
        <f t="shared" si="273"/>
        <v>9690</v>
      </c>
      <c r="T299" s="33">
        <f t="shared" si="273"/>
        <v>19384.2</v>
      </c>
      <c r="U299" s="33">
        <f t="shared" si="273"/>
        <v>22031</v>
      </c>
      <c r="V299" s="47">
        <f aca="true" t="shared" si="274" ref="V299:AB299">SUM(V296:V298)</f>
        <v>20020</v>
      </c>
      <c r="W299" s="47">
        <f t="shared" si="274"/>
        <v>20020</v>
      </c>
      <c r="X299" s="47">
        <f t="shared" si="274"/>
        <v>20268</v>
      </c>
      <c r="Y299" s="47">
        <f t="shared" si="274"/>
        <v>17585</v>
      </c>
      <c r="Z299" s="47">
        <f t="shared" si="274"/>
        <v>22311</v>
      </c>
      <c r="AA299" s="47">
        <f t="shared" si="274"/>
        <v>22311</v>
      </c>
      <c r="AB299" s="47">
        <f t="shared" si="274"/>
        <v>22981</v>
      </c>
      <c r="AC299" s="47">
        <f aca="true" t="shared" si="275" ref="AC299:AH299">SUM(AC296:AC298)</f>
        <v>22981</v>
      </c>
      <c r="AD299" s="47">
        <f t="shared" si="275"/>
        <v>23248</v>
      </c>
      <c r="AE299" s="47">
        <f t="shared" si="275"/>
        <v>23248</v>
      </c>
      <c r="AF299" s="47">
        <f t="shared" si="275"/>
        <v>23696</v>
      </c>
      <c r="AG299" s="47">
        <f t="shared" si="275"/>
        <v>23694</v>
      </c>
      <c r="AH299" s="169">
        <f t="shared" si="275"/>
        <v>24500</v>
      </c>
      <c r="AI299" s="169">
        <f>SUM(AI296:AI298)</f>
        <v>24500</v>
      </c>
      <c r="AJ299" s="235">
        <f>SUM(AJ296:AJ298)</f>
        <v>25128</v>
      </c>
      <c r="AK299" s="206">
        <f>SUM(AJ299-AH299)</f>
        <v>628</v>
      </c>
      <c r="AL299" s="202">
        <f>SUM(AK299/AH299)</f>
        <v>0.02563265306122449</v>
      </c>
    </row>
    <row r="300" spans="1:38" ht="12" customHeight="1">
      <c r="A300" s="3">
        <v>220</v>
      </c>
      <c r="B300" s="29" t="s">
        <v>61</v>
      </c>
      <c r="C300" s="3" t="s">
        <v>1</v>
      </c>
      <c r="D300" s="6" t="s">
        <v>2</v>
      </c>
      <c r="E300" s="6" t="s">
        <v>1</v>
      </c>
      <c r="F300" s="6" t="s">
        <v>2</v>
      </c>
      <c r="G300" s="6" t="s">
        <v>1</v>
      </c>
      <c r="H300" s="6" t="s">
        <v>2</v>
      </c>
      <c r="I300" s="6" t="s">
        <v>1</v>
      </c>
      <c r="J300" s="6" t="s">
        <v>2</v>
      </c>
      <c r="K300" s="6" t="s">
        <v>1</v>
      </c>
      <c r="L300" s="6" t="s">
        <v>2</v>
      </c>
      <c r="M300" s="6" t="s">
        <v>1</v>
      </c>
      <c r="N300" s="6" t="s">
        <v>2</v>
      </c>
      <c r="O300" s="6" t="s">
        <v>1</v>
      </c>
      <c r="P300" s="6" t="s">
        <v>2</v>
      </c>
      <c r="Q300" s="6" t="s">
        <v>41</v>
      </c>
      <c r="R300" s="6" t="s">
        <v>2</v>
      </c>
      <c r="S300" s="6" t="s">
        <v>1</v>
      </c>
      <c r="T300" s="6" t="s">
        <v>2</v>
      </c>
      <c r="U300" s="6" t="s">
        <v>41</v>
      </c>
      <c r="V300" s="44" t="s">
        <v>198</v>
      </c>
      <c r="W300" s="44" t="s">
        <v>199</v>
      </c>
      <c r="X300" s="44" t="s">
        <v>198</v>
      </c>
      <c r="Y300" s="6" t="s">
        <v>1</v>
      </c>
      <c r="Z300" s="44" t="s">
        <v>198</v>
      </c>
      <c r="AA300" s="44" t="s">
        <v>199</v>
      </c>
      <c r="AB300" s="44" t="s">
        <v>198</v>
      </c>
      <c r="AC300" s="3" t="s">
        <v>1</v>
      </c>
      <c r="AD300" s="3" t="s">
        <v>2</v>
      </c>
      <c r="AE300" s="3" t="s">
        <v>1</v>
      </c>
      <c r="AF300" s="3" t="s">
        <v>2</v>
      </c>
      <c r="AG300" s="3" t="s">
        <v>1</v>
      </c>
      <c r="AH300" s="3" t="s">
        <v>2</v>
      </c>
      <c r="AI300" s="3" t="s">
        <v>3</v>
      </c>
      <c r="AJ300" s="3" t="s">
        <v>2</v>
      </c>
      <c r="AK300" s="197" t="s">
        <v>461</v>
      </c>
      <c r="AL300" s="197" t="s">
        <v>462</v>
      </c>
    </row>
    <row r="301" spans="1:38" ht="12" customHeight="1">
      <c r="A301" s="3"/>
      <c r="B301" s="29"/>
      <c r="C301" s="3" t="s">
        <v>4</v>
      </c>
      <c r="D301" s="6" t="s">
        <v>5</v>
      </c>
      <c r="E301" s="6" t="s">
        <v>5</v>
      </c>
      <c r="F301" s="6" t="s">
        <v>6</v>
      </c>
      <c r="G301" s="6" t="s">
        <v>6</v>
      </c>
      <c r="H301" s="6" t="s">
        <v>7</v>
      </c>
      <c r="I301" s="6" t="s">
        <v>7</v>
      </c>
      <c r="J301" s="6" t="s">
        <v>8</v>
      </c>
      <c r="K301" s="6" t="s">
        <v>8</v>
      </c>
      <c r="L301" s="6" t="s">
        <v>9</v>
      </c>
      <c r="M301" s="6" t="s">
        <v>9</v>
      </c>
      <c r="N301" s="6" t="s">
        <v>42</v>
      </c>
      <c r="O301" s="6" t="s">
        <v>10</v>
      </c>
      <c r="P301" s="6" t="s">
        <v>43</v>
      </c>
      <c r="Q301" s="6" t="s">
        <v>43</v>
      </c>
      <c r="R301" s="6" t="s">
        <v>44</v>
      </c>
      <c r="S301" s="6" t="s">
        <v>12</v>
      </c>
      <c r="T301" s="6" t="s">
        <v>13</v>
      </c>
      <c r="U301" s="6" t="s">
        <v>13</v>
      </c>
      <c r="V301" s="44" t="s">
        <v>185</v>
      </c>
      <c r="W301" s="44" t="s">
        <v>185</v>
      </c>
      <c r="X301" s="44" t="s">
        <v>186</v>
      </c>
      <c r="Y301" s="6" t="s">
        <v>15</v>
      </c>
      <c r="Z301" s="44" t="s">
        <v>187</v>
      </c>
      <c r="AA301" s="44" t="s">
        <v>187</v>
      </c>
      <c r="AB301" s="44" t="s">
        <v>188</v>
      </c>
      <c r="AC301" s="6" t="s">
        <v>17</v>
      </c>
      <c r="AD301" s="6" t="s">
        <v>427</v>
      </c>
      <c r="AE301" s="6" t="s">
        <v>427</v>
      </c>
      <c r="AF301" s="6" t="s">
        <v>439</v>
      </c>
      <c r="AG301" s="6" t="s">
        <v>439</v>
      </c>
      <c r="AH301" s="166" t="s">
        <v>452</v>
      </c>
      <c r="AI301" s="166" t="s">
        <v>452</v>
      </c>
      <c r="AJ301" s="232" t="s">
        <v>464</v>
      </c>
      <c r="AK301" s="198" t="s">
        <v>463</v>
      </c>
      <c r="AL301" s="198" t="s">
        <v>463</v>
      </c>
    </row>
    <row r="302" spans="1:36" ht="12" customHeight="1" hidden="1">
      <c r="A302" s="25">
        <v>1001</v>
      </c>
      <c r="B302" s="26" t="s">
        <v>90</v>
      </c>
      <c r="C302" s="34">
        <v>136446</v>
      </c>
      <c r="D302" s="34">
        <v>142140</v>
      </c>
      <c r="E302" s="34">
        <v>142881</v>
      </c>
      <c r="F302" s="34">
        <v>144315</v>
      </c>
      <c r="G302" s="34">
        <v>146469</v>
      </c>
      <c r="H302" s="34">
        <v>151726</v>
      </c>
      <c r="I302" s="45">
        <v>151043</v>
      </c>
      <c r="J302" s="45">
        <v>156708</v>
      </c>
      <c r="K302" s="45">
        <v>157691</v>
      </c>
      <c r="L302" s="45">
        <v>162976</v>
      </c>
      <c r="M302" s="45">
        <v>159562</v>
      </c>
      <c r="N302" s="45">
        <v>167340</v>
      </c>
      <c r="O302" s="45">
        <v>170882</v>
      </c>
      <c r="P302" s="45">
        <v>174408</v>
      </c>
      <c r="Q302" s="45">
        <v>175035</v>
      </c>
      <c r="R302" s="45">
        <v>179234</v>
      </c>
      <c r="S302" s="45">
        <v>179044</v>
      </c>
      <c r="T302" s="45">
        <v>188809</v>
      </c>
      <c r="U302" s="45">
        <v>189110</v>
      </c>
      <c r="V302" s="46">
        <v>0</v>
      </c>
      <c r="W302" s="46">
        <v>0</v>
      </c>
      <c r="X302" s="46">
        <v>0</v>
      </c>
      <c r="Y302" s="46">
        <v>0</v>
      </c>
      <c r="Z302" s="46">
        <v>0</v>
      </c>
      <c r="AA302" s="46">
        <v>0</v>
      </c>
      <c r="AB302" s="46">
        <v>0</v>
      </c>
      <c r="AC302" s="46">
        <v>0</v>
      </c>
      <c r="AD302" s="46">
        <v>0</v>
      </c>
      <c r="AE302" s="46"/>
      <c r="AF302" s="46"/>
      <c r="AG302" s="46"/>
      <c r="AH302" s="167"/>
      <c r="AI302" s="167"/>
      <c r="AJ302" s="233"/>
    </row>
    <row r="303" spans="1:36" ht="12" customHeight="1" hidden="1">
      <c r="A303" s="25">
        <v>1002</v>
      </c>
      <c r="B303" s="26" t="s">
        <v>91</v>
      </c>
      <c r="C303" s="34">
        <v>6832</v>
      </c>
      <c r="D303" s="34">
        <v>4780</v>
      </c>
      <c r="E303" s="34">
        <v>5914</v>
      </c>
      <c r="F303" s="34">
        <v>4925</v>
      </c>
      <c r="G303" s="34">
        <v>5669</v>
      </c>
      <c r="H303" s="34">
        <v>5040</v>
      </c>
      <c r="I303" s="45">
        <v>4518</v>
      </c>
      <c r="J303" s="45">
        <v>5126</v>
      </c>
      <c r="K303" s="45">
        <v>6819</v>
      </c>
      <c r="L303" s="45">
        <v>5456</v>
      </c>
      <c r="M303" s="45">
        <v>4392</v>
      </c>
      <c r="N303" s="45">
        <v>5592</v>
      </c>
      <c r="O303" s="45">
        <v>4623</v>
      </c>
      <c r="P303" s="45">
        <v>6292</v>
      </c>
      <c r="Q303" s="45">
        <v>5200</v>
      </c>
      <c r="R303" s="45">
        <v>6292</v>
      </c>
      <c r="S303" s="45">
        <v>4888</v>
      </c>
      <c r="T303" s="45">
        <v>6485</v>
      </c>
      <c r="U303" s="45">
        <v>4879</v>
      </c>
      <c r="V303" s="46">
        <v>0</v>
      </c>
      <c r="W303" s="46">
        <v>0</v>
      </c>
      <c r="X303" s="46">
        <v>0</v>
      </c>
      <c r="Y303" s="46">
        <v>0</v>
      </c>
      <c r="Z303" s="46">
        <v>0</v>
      </c>
      <c r="AA303" s="46">
        <v>0</v>
      </c>
      <c r="AB303" s="46">
        <v>0</v>
      </c>
      <c r="AC303" s="46">
        <v>0</v>
      </c>
      <c r="AD303" s="46">
        <v>0</v>
      </c>
      <c r="AE303" s="46"/>
      <c r="AF303" s="46"/>
      <c r="AG303" s="46"/>
      <c r="AH303" s="167"/>
      <c r="AI303" s="167"/>
      <c r="AJ303" s="233"/>
    </row>
    <row r="304" spans="1:36" ht="12" customHeight="1" hidden="1">
      <c r="A304" s="25">
        <v>1003</v>
      </c>
      <c r="B304" s="26" t="s">
        <v>189</v>
      </c>
      <c r="C304" s="34">
        <v>40317</v>
      </c>
      <c r="D304" s="34">
        <v>38000</v>
      </c>
      <c r="E304" s="34">
        <v>27503</v>
      </c>
      <c r="F304" s="34">
        <v>38000</v>
      </c>
      <c r="G304" s="34">
        <v>35120</v>
      </c>
      <c r="H304" s="34">
        <v>39000</v>
      </c>
      <c r="I304" s="45">
        <v>35589</v>
      </c>
      <c r="J304" s="45">
        <v>43000</v>
      </c>
      <c r="K304" s="45">
        <v>34760</v>
      </c>
      <c r="L304" s="45">
        <v>45840</v>
      </c>
      <c r="M304" s="45">
        <v>43460</v>
      </c>
      <c r="N304" s="45">
        <v>46690</v>
      </c>
      <c r="O304" s="45">
        <v>42539</v>
      </c>
      <c r="P304" s="45">
        <v>48384</v>
      </c>
      <c r="Q304" s="45">
        <v>43003</v>
      </c>
      <c r="R304" s="45">
        <v>49100</v>
      </c>
      <c r="S304" s="45">
        <v>40388</v>
      </c>
      <c r="T304" s="45">
        <v>51870</v>
      </c>
      <c r="U304" s="45">
        <v>40002</v>
      </c>
      <c r="V304" s="46">
        <v>0</v>
      </c>
      <c r="W304" s="46">
        <v>0</v>
      </c>
      <c r="X304" s="46">
        <v>0</v>
      </c>
      <c r="Y304" s="46">
        <v>0</v>
      </c>
      <c r="Z304" s="46">
        <v>0</v>
      </c>
      <c r="AA304" s="46">
        <v>0</v>
      </c>
      <c r="AB304" s="46">
        <v>0</v>
      </c>
      <c r="AC304" s="46">
        <v>0</v>
      </c>
      <c r="AD304" s="46">
        <v>0</v>
      </c>
      <c r="AE304" s="46"/>
      <c r="AF304" s="46"/>
      <c r="AG304" s="46"/>
      <c r="AH304" s="167"/>
      <c r="AI304" s="167"/>
      <c r="AJ304" s="233"/>
    </row>
    <row r="305" spans="1:36" ht="12" customHeight="1" hidden="1">
      <c r="A305" s="25">
        <v>1020</v>
      </c>
      <c r="B305" s="26" t="s">
        <v>93</v>
      </c>
      <c r="C305" s="34">
        <v>14245</v>
      </c>
      <c r="D305" s="34">
        <v>14143</v>
      </c>
      <c r="E305" s="34">
        <v>14986</v>
      </c>
      <c r="F305" s="34">
        <v>14324</v>
      </c>
      <c r="G305" s="34">
        <v>14836</v>
      </c>
      <c r="H305" s="34">
        <v>14977</v>
      </c>
      <c r="I305" s="34">
        <v>14975</v>
      </c>
      <c r="J305" s="34">
        <f>SUM(J302:J304)*0.0765</f>
        <v>15669.801</v>
      </c>
      <c r="K305" s="34">
        <v>15202</v>
      </c>
      <c r="L305" s="34">
        <v>16392</v>
      </c>
      <c r="M305" s="34">
        <v>16036</v>
      </c>
      <c r="N305" s="34">
        <v>16840</v>
      </c>
      <c r="O305" s="34">
        <v>14787</v>
      </c>
      <c r="P305" s="34">
        <v>17525</v>
      </c>
      <c r="Q305" s="34">
        <v>16895</v>
      </c>
      <c r="R305" s="34">
        <v>17950</v>
      </c>
      <c r="S305" s="34">
        <v>15915</v>
      </c>
      <c r="T305" s="34">
        <f>SUM(T302:T304)*7.65%</f>
        <v>18908.046</v>
      </c>
      <c r="U305" s="34">
        <v>22301</v>
      </c>
      <c r="V305" s="46">
        <v>0</v>
      </c>
      <c r="W305" s="46">
        <v>0</v>
      </c>
      <c r="X305" s="46">
        <v>0</v>
      </c>
      <c r="Y305" s="46">
        <v>0</v>
      </c>
      <c r="Z305" s="46">
        <v>0</v>
      </c>
      <c r="AA305" s="46">
        <v>0</v>
      </c>
      <c r="AB305" s="46">
        <v>0</v>
      </c>
      <c r="AC305" s="46">
        <v>0</v>
      </c>
      <c r="AD305" s="46">
        <v>0</v>
      </c>
      <c r="AE305" s="46"/>
      <c r="AF305" s="46"/>
      <c r="AG305" s="46"/>
      <c r="AH305" s="167"/>
      <c r="AI305" s="167"/>
      <c r="AJ305" s="233"/>
    </row>
    <row r="306" spans="1:36" s="24" customFormat="1" ht="12" customHeight="1" hidden="1">
      <c r="A306" s="30"/>
      <c r="B306" s="26" t="s">
        <v>130</v>
      </c>
      <c r="C306" s="33">
        <f aca="true" t="shared" si="276" ref="C306:H306">SUM(C302:C305)</f>
        <v>197840</v>
      </c>
      <c r="D306" s="33">
        <f t="shared" si="276"/>
        <v>199063</v>
      </c>
      <c r="E306" s="33">
        <f t="shared" si="276"/>
        <v>191284</v>
      </c>
      <c r="F306" s="33">
        <f t="shared" si="276"/>
        <v>201564</v>
      </c>
      <c r="G306" s="33">
        <f>SUM(G302:G305)</f>
        <v>202094</v>
      </c>
      <c r="H306" s="33">
        <f t="shared" si="276"/>
        <v>210743</v>
      </c>
      <c r="I306" s="33">
        <f aca="true" t="shared" si="277" ref="I306:Z306">SUM(I302:I305)</f>
        <v>206125</v>
      </c>
      <c r="J306" s="33">
        <f t="shared" si="277"/>
        <v>220503.801</v>
      </c>
      <c r="K306" s="33">
        <f t="shared" si="277"/>
        <v>214472</v>
      </c>
      <c r="L306" s="33">
        <f t="shared" si="277"/>
        <v>230664</v>
      </c>
      <c r="M306" s="33">
        <f t="shared" si="277"/>
        <v>223450</v>
      </c>
      <c r="N306" s="33">
        <f t="shared" si="277"/>
        <v>236462</v>
      </c>
      <c r="O306" s="33">
        <f t="shared" si="277"/>
        <v>232831</v>
      </c>
      <c r="P306" s="33">
        <f t="shared" si="277"/>
        <v>246609</v>
      </c>
      <c r="Q306" s="33">
        <f t="shared" si="277"/>
        <v>240133</v>
      </c>
      <c r="R306" s="33">
        <f t="shared" si="277"/>
        <v>252576</v>
      </c>
      <c r="S306" s="33">
        <f t="shared" si="277"/>
        <v>240235</v>
      </c>
      <c r="T306" s="33">
        <f t="shared" si="277"/>
        <v>266072.046</v>
      </c>
      <c r="U306" s="33">
        <f t="shared" si="277"/>
        <v>256292</v>
      </c>
      <c r="V306" s="47">
        <f t="shared" si="277"/>
        <v>0</v>
      </c>
      <c r="W306" s="47">
        <f t="shared" si="277"/>
        <v>0</v>
      </c>
      <c r="X306" s="47">
        <f t="shared" si="277"/>
        <v>0</v>
      </c>
      <c r="Y306" s="47">
        <f t="shared" si="277"/>
        <v>0</v>
      </c>
      <c r="Z306" s="47">
        <f t="shared" si="277"/>
        <v>0</v>
      </c>
      <c r="AA306" s="47">
        <f>SUM(AA302:AA305)</f>
        <v>0</v>
      </c>
      <c r="AB306" s="47">
        <f>SUM(AB302:AB305)</f>
        <v>0</v>
      </c>
      <c r="AC306" s="47">
        <f>SUM(AC302:AC305)</f>
        <v>0</v>
      </c>
      <c r="AD306" s="47">
        <f>SUM(AD302:AD305)</f>
        <v>0</v>
      </c>
      <c r="AE306" s="47"/>
      <c r="AF306" s="47"/>
      <c r="AG306" s="47"/>
      <c r="AH306" s="169"/>
      <c r="AI306" s="169"/>
      <c r="AJ306" s="235"/>
    </row>
    <row r="307" spans="1:38" ht="12" customHeight="1">
      <c r="A307" s="30">
        <v>2010</v>
      </c>
      <c r="B307" s="26" t="s">
        <v>434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4">
        <v>9100</v>
      </c>
      <c r="O307" s="33">
        <v>0</v>
      </c>
      <c r="P307" s="34">
        <v>9100</v>
      </c>
      <c r="Q307" s="34">
        <v>2477</v>
      </c>
      <c r="R307" s="34">
        <v>14900</v>
      </c>
      <c r="S307" s="34">
        <v>14900</v>
      </c>
      <c r="T307" s="34">
        <v>14900</v>
      </c>
      <c r="U307" s="34">
        <v>14900</v>
      </c>
      <c r="V307" s="46">
        <v>168000</v>
      </c>
      <c r="W307" s="46">
        <v>145088</v>
      </c>
      <c r="X307" s="46">
        <v>155000</v>
      </c>
      <c r="Y307" s="46">
        <v>149622</v>
      </c>
      <c r="Z307" s="46">
        <v>159156</v>
      </c>
      <c r="AA307" s="46">
        <v>155684</v>
      </c>
      <c r="AB307" s="49">
        <v>161852</v>
      </c>
      <c r="AC307" s="49">
        <v>157952</v>
      </c>
      <c r="AD307" s="49">
        <v>167541</v>
      </c>
      <c r="AE307" s="190">
        <v>162540</v>
      </c>
      <c r="AF307" s="190">
        <v>172499</v>
      </c>
      <c r="AG307" s="190">
        <v>167498</v>
      </c>
      <c r="AH307" s="190">
        <v>177548</v>
      </c>
      <c r="AI307" s="190">
        <v>177548</v>
      </c>
      <c r="AJ307" s="227">
        <v>182775</v>
      </c>
      <c r="AK307" s="204">
        <f>SUM(AJ307-AH307)</f>
        <v>5227</v>
      </c>
      <c r="AL307" s="199">
        <f>SUM(AK307/AH307)</f>
        <v>0.029439926104490054</v>
      </c>
    </row>
    <row r="308" spans="1:38" ht="12" customHeight="1">
      <c r="A308" s="25">
        <v>2023</v>
      </c>
      <c r="B308" s="26" t="s">
        <v>145</v>
      </c>
      <c r="C308" s="34">
        <v>195</v>
      </c>
      <c r="D308" s="34">
        <v>500</v>
      </c>
      <c r="E308" s="34">
        <v>150</v>
      </c>
      <c r="F308" s="34">
        <v>500</v>
      </c>
      <c r="G308" s="34">
        <v>206</v>
      </c>
      <c r="H308" s="34">
        <v>500</v>
      </c>
      <c r="I308" s="34">
        <v>668</v>
      </c>
      <c r="J308" s="34">
        <v>500</v>
      </c>
      <c r="K308" s="34">
        <v>125</v>
      </c>
      <c r="L308" s="34">
        <v>500</v>
      </c>
      <c r="M308" s="34">
        <v>460</v>
      </c>
      <c r="N308" s="34">
        <v>500</v>
      </c>
      <c r="O308" s="34">
        <v>400</v>
      </c>
      <c r="P308" s="34">
        <v>500</v>
      </c>
      <c r="Q308" s="34">
        <v>318</v>
      </c>
      <c r="R308" s="34">
        <v>500</v>
      </c>
      <c r="S308" s="34">
        <v>389</v>
      </c>
      <c r="T308" s="34">
        <v>500</v>
      </c>
      <c r="U308" s="34">
        <v>320</v>
      </c>
      <c r="V308" s="46">
        <v>0</v>
      </c>
      <c r="W308" s="46">
        <v>0</v>
      </c>
      <c r="X308" s="46">
        <v>0</v>
      </c>
      <c r="Y308" s="46">
        <v>0</v>
      </c>
      <c r="Z308" s="46">
        <v>0</v>
      </c>
      <c r="AA308" s="46">
        <v>0</v>
      </c>
      <c r="AB308" s="46">
        <v>0</v>
      </c>
      <c r="AC308" s="46">
        <v>0</v>
      </c>
      <c r="AD308" s="46">
        <v>0</v>
      </c>
      <c r="AE308" s="46">
        <v>0</v>
      </c>
      <c r="AF308" s="46">
        <v>0</v>
      </c>
      <c r="AG308" s="46">
        <v>0</v>
      </c>
      <c r="AH308" s="167">
        <v>0</v>
      </c>
      <c r="AI308" s="167">
        <v>0</v>
      </c>
      <c r="AJ308" s="233">
        <v>0</v>
      </c>
      <c r="AK308" s="204"/>
      <c r="AL308" s="199"/>
    </row>
    <row r="309" spans="1:38" ht="12" customHeight="1" hidden="1">
      <c r="A309" s="25">
        <v>3004</v>
      </c>
      <c r="B309" s="26" t="s">
        <v>109</v>
      </c>
      <c r="C309" s="34">
        <v>645</v>
      </c>
      <c r="D309" s="34">
        <v>3250</v>
      </c>
      <c r="E309" s="34">
        <v>3297</v>
      </c>
      <c r="F309" s="34">
        <v>4160</v>
      </c>
      <c r="G309" s="34">
        <v>3402</v>
      </c>
      <c r="H309" s="34">
        <v>4160</v>
      </c>
      <c r="I309" s="45">
        <v>3370</v>
      </c>
      <c r="J309" s="45">
        <v>3360</v>
      </c>
      <c r="K309" s="45">
        <v>3370</v>
      </c>
      <c r="L309" s="45">
        <v>3360</v>
      </c>
      <c r="M309" s="45">
        <v>2895</v>
      </c>
      <c r="N309" s="45">
        <v>3360</v>
      </c>
      <c r="O309" s="45">
        <v>3029</v>
      </c>
      <c r="P309" s="45">
        <v>3600</v>
      </c>
      <c r="Q309" s="45">
        <v>3210</v>
      </c>
      <c r="R309" s="45">
        <v>3600</v>
      </c>
      <c r="S309" s="45">
        <v>3703</v>
      </c>
      <c r="T309" s="45">
        <v>3600</v>
      </c>
      <c r="U309" s="45">
        <v>3742</v>
      </c>
      <c r="V309" s="46">
        <v>0</v>
      </c>
      <c r="W309" s="46">
        <v>0</v>
      </c>
      <c r="X309" s="46">
        <v>0</v>
      </c>
      <c r="Y309" s="46">
        <v>0</v>
      </c>
      <c r="Z309" s="46">
        <v>0</v>
      </c>
      <c r="AA309" s="46">
        <v>0</v>
      </c>
      <c r="AB309" s="46">
        <v>0</v>
      </c>
      <c r="AC309" s="46">
        <v>0</v>
      </c>
      <c r="AD309" s="46">
        <v>0</v>
      </c>
      <c r="AE309" s="46">
        <v>0</v>
      </c>
      <c r="AF309" s="46">
        <v>0</v>
      </c>
      <c r="AG309" s="46">
        <v>0</v>
      </c>
      <c r="AH309" s="167">
        <v>0</v>
      </c>
      <c r="AI309" s="167">
        <v>0</v>
      </c>
      <c r="AJ309" s="233">
        <v>0</v>
      </c>
      <c r="AK309" s="204">
        <f>SUM(AJ309-AH309)</f>
        <v>0</v>
      </c>
      <c r="AL309" s="199" t="e">
        <f>SUM(AK309/AH309)</f>
        <v>#DIV/0!</v>
      </c>
    </row>
    <row r="310" spans="1:38" s="24" customFormat="1" ht="12" customHeight="1">
      <c r="A310" s="30"/>
      <c r="B310" s="26" t="s">
        <v>138</v>
      </c>
      <c r="C310" s="33">
        <f aca="true" t="shared" si="278" ref="C310:H310">SUM(C308:C309)</f>
        <v>840</v>
      </c>
      <c r="D310" s="33">
        <f t="shared" si="278"/>
        <v>3750</v>
      </c>
      <c r="E310" s="33">
        <f t="shared" si="278"/>
        <v>3447</v>
      </c>
      <c r="F310" s="33">
        <f t="shared" si="278"/>
        <v>4660</v>
      </c>
      <c r="G310" s="33">
        <f t="shared" si="278"/>
        <v>3608</v>
      </c>
      <c r="H310" s="33">
        <f t="shared" si="278"/>
        <v>4660</v>
      </c>
      <c r="I310" s="33">
        <f>SUM(I308:I309)</f>
        <v>4038</v>
      </c>
      <c r="J310" s="33">
        <f>SUM(J308:J309)</f>
        <v>3860</v>
      </c>
      <c r="K310" s="33">
        <f>SUM(K308:K309)</f>
        <v>3495</v>
      </c>
      <c r="L310" s="33">
        <f>SUM(L308:L309)</f>
        <v>3860</v>
      </c>
      <c r="M310" s="33">
        <f>SUM(M308:M309)</f>
        <v>3355</v>
      </c>
      <c r="N310" s="33">
        <f>SUM(N307:N309)</f>
        <v>12960</v>
      </c>
      <c r="O310" s="33">
        <f>SUM(O308:O309)</f>
        <v>3429</v>
      </c>
      <c r="P310" s="33">
        <f aca="true" t="shared" si="279" ref="P310:AB310">SUM(P307:P309)</f>
        <v>13200</v>
      </c>
      <c r="Q310" s="33">
        <f t="shared" si="279"/>
        <v>6005</v>
      </c>
      <c r="R310" s="33">
        <f t="shared" si="279"/>
        <v>19000</v>
      </c>
      <c r="S310" s="33">
        <f t="shared" si="279"/>
        <v>18992</v>
      </c>
      <c r="T310" s="33">
        <f t="shared" si="279"/>
        <v>19000</v>
      </c>
      <c r="U310" s="33">
        <f t="shared" si="279"/>
        <v>18962</v>
      </c>
      <c r="V310" s="33">
        <f t="shared" si="279"/>
        <v>168000</v>
      </c>
      <c r="W310" s="33">
        <f t="shared" si="279"/>
        <v>145088</v>
      </c>
      <c r="X310" s="33">
        <f t="shared" si="279"/>
        <v>155000</v>
      </c>
      <c r="Y310" s="33">
        <f t="shared" si="279"/>
        <v>149622</v>
      </c>
      <c r="Z310" s="33">
        <f t="shared" si="279"/>
        <v>159156</v>
      </c>
      <c r="AA310" s="33">
        <f t="shared" si="279"/>
        <v>155684</v>
      </c>
      <c r="AB310" s="33">
        <f t="shared" si="279"/>
        <v>161852</v>
      </c>
      <c r="AC310" s="33">
        <f aca="true" t="shared" si="280" ref="AC310:AH310">SUM(AC307:AC309)</f>
        <v>157952</v>
      </c>
      <c r="AD310" s="33">
        <f t="shared" si="280"/>
        <v>167541</v>
      </c>
      <c r="AE310" s="33">
        <f t="shared" si="280"/>
        <v>162540</v>
      </c>
      <c r="AF310" s="33">
        <f t="shared" si="280"/>
        <v>172499</v>
      </c>
      <c r="AG310" s="33">
        <f t="shared" si="280"/>
        <v>167498</v>
      </c>
      <c r="AH310" s="164">
        <f t="shared" si="280"/>
        <v>177548</v>
      </c>
      <c r="AI310" s="164">
        <f>SUM(AI307:AI309)</f>
        <v>177548</v>
      </c>
      <c r="AJ310" s="231">
        <f>SUM(AJ307:AJ309)</f>
        <v>182775</v>
      </c>
      <c r="AK310" s="206">
        <f>SUM(AJ310-AH310)</f>
        <v>5227</v>
      </c>
      <c r="AL310" s="200">
        <f>SUM(AK310/AH310)</f>
        <v>0.029439926104490054</v>
      </c>
    </row>
    <row r="311" spans="1:38" s="24" customFormat="1" ht="12" customHeight="1">
      <c r="A311" s="30">
        <v>220</v>
      </c>
      <c r="B311" s="26" t="s">
        <v>200</v>
      </c>
      <c r="C311" s="33">
        <f aca="true" t="shared" si="281" ref="C311:H311">SUM(C306+C310)</f>
        <v>198680</v>
      </c>
      <c r="D311" s="33">
        <f t="shared" si="281"/>
        <v>202813</v>
      </c>
      <c r="E311" s="33">
        <f t="shared" si="281"/>
        <v>194731</v>
      </c>
      <c r="F311" s="33">
        <f t="shared" si="281"/>
        <v>206224</v>
      </c>
      <c r="G311" s="33">
        <f t="shared" si="281"/>
        <v>205702</v>
      </c>
      <c r="H311" s="33">
        <f t="shared" si="281"/>
        <v>215403</v>
      </c>
      <c r="I311" s="33">
        <f aca="true" t="shared" si="282" ref="I311:Z311">SUM(I306+I310)</f>
        <v>210163</v>
      </c>
      <c r="J311" s="33">
        <f t="shared" si="282"/>
        <v>224363.801</v>
      </c>
      <c r="K311" s="33">
        <f t="shared" si="282"/>
        <v>217967</v>
      </c>
      <c r="L311" s="33">
        <f t="shared" si="282"/>
        <v>234524</v>
      </c>
      <c r="M311" s="33">
        <f t="shared" si="282"/>
        <v>226805</v>
      </c>
      <c r="N311" s="33">
        <f t="shared" si="282"/>
        <v>249422</v>
      </c>
      <c r="O311" s="33">
        <f t="shared" si="282"/>
        <v>236260</v>
      </c>
      <c r="P311" s="33">
        <f t="shared" si="282"/>
        <v>259809</v>
      </c>
      <c r="Q311" s="33">
        <f t="shared" si="282"/>
        <v>246138</v>
      </c>
      <c r="R311" s="33">
        <f t="shared" si="282"/>
        <v>271576</v>
      </c>
      <c r="S311" s="33">
        <f t="shared" si="282"/>
        <v>259227</v>
      </c>
      <c r="T311" s="33">
        <f t="shared" si="282"/>
        <v>285072.046</v>
      </c>
      <c r="U311" s="33">
        <f t="shared" si="282"/>
        <v>275254</v>
      </c>
      <c r="V311" s="33">
        <f t="shared" si="282"/>
        <v>168000</v>
      </c>
      <c r="W311" s="33">
        <f t="shared" si="282"/>
        <v>145088</v>
      </c>
      <c r="X311" s="33">
        <f t="shared" si="282"/>
        <v>155000</v>
      </c>
      <c r="Y311" s="33">
        <f t="shared" si="282"/>
        <v>149622</v>
      </c>
      <c r="Z311" s="33">
        <f t="shared" si="282"/>
        <v>159156</v>
      </c>
      <c r="AA311" s="33">
        <f aca="true" t="shared" si="283" ref="AA311:AF311">SUM(AA306+AA310)</f>
        <v>155684</v>
      </c>
      <c r="AB311" s="33">
        <f t="shared" si="283"/>
        <v>161852</v>
      </c>
      <c r="AC311" s="33">
        <f t="shared" si="283"/>
        <v>157952</v>
      </c>
      <c r="AD311" s="33">
        <f t="shared" si="283"/>
        <v>167541</v>
      </c>
      <c r="AE311" s="33">
        <f t="shared" si="283"/>
        <v>162540</v>
      </c>
      <c r="AF311" s="33">
        <f t="shared" si="283"/>
        <v>172499</v>
      </c>
      <c r="AG311" s="33">
        <f>SUM(AG306+AG310)</f>
        <v>167498</v>
      </c>
      <c r="AH311" s="164">
        <f>SUM(AH306+AH310)</f>
        <v>177548</v>
      </c>
      <c r="AI311" s="164">
        <f>SUM(AI306+AI310)</f>
        <v>177548</v>
      </c>
      <c r="AJ311" s="231">
        <f>SUM(AJ306+AJ310)</f>
        <v>182775</v>
      </c>
      <c r="AK311" s="206">
        <f>SUM(AJ311-AH311)</f>
        <v>5227</v>
      </c>
      <c r="AL311" s="200">
        <f>SUM(AK311/AH311)</f>
        <v>0.029439926104490054</v>
      </c>
    </row>
    <row r="312" spans="1:38" ht="12" customHeight="1">
      <c r="A312" s="3">
        <v>225</v>
      </c>
      <c r="B312" s="29" t="s">
        <v>62</v>
      </c>
      <c r="C312" s="3" t="s">
        <v>1</v>
      </c>
      <c r="D312" s="50" t="s">
        <v>2</v>
      </c>
      <c r="E312" s="50" t="s">
        <v>1</v>
      </c>
      <c r="F312" s="50" t="s">
        <v>2</v>
      </c>
      <c r="G312" s="50" t="s">
        <v>1</v>
      </c>
      <c r="H312" s="50" t="s">
        <v>2</v>
      </c>
      <c r="I312" s="50" t="s">
        <v>1</v>
      </c>
      <c r="J312" s="50" t="s">
        <v>2</v>
      </c>
      <c r="K312" s="50" t="s">
        <v>1</v>
      </c>
      <c r="L312" s="50" t="s">
        <v>2</v>
      </c>
      <c r="M312" s="50" t="s">
        <v>1</v>
      </c>
      <c r="N312" s="50" t="s">
        <v>2</v>
      </c>
      <c r="O312" s="50" t="s">
        <v>1</v>
      </c>
      <c r="P312" s="50" t="s">
        <v>2</v>
      </c>
      <c r="Q312" s="50" t="s">
        <v>41</v>
      </c>
      <c r="R312" s="50" t="s">
        <v>2</v>
      </c>
      <c r="S312" s="6" t="s">
        <v>1</v>
      </c>
      <c r="T312" s="6" t="s">
        <v>2</v>
      </c>
      <c r="U312" s="6" t="s">
        <v>41</v>
      </c>
      <c r="V312" s="6" t="s">
        <v>2</v>
      </c>
      <c r="W312" s="6" t="s">
        <v>1</v>
      </c>
      <c r="X312" s="6" t="s">
        <v>2</v>
      </c>
      <c r="Y312" s="6" t="s">
        <v>1</v>
      </c>
      <c r="Z312" s="6" t="s">
        <v>2</v>
      </c>
      <c r="AA312" s="6" t="s">
        <v>1</v>
      </c>
      <c r="AB312" s="6" t="s">
        <v>2</v>
      </c>
      <c r="AC312" s="3" t="s">
        <v>1</v>
      </c>
      <c r="AD312" s="3" t="s">
        <v>2</v>
      </c>
      <c r="AE312" s="3" t="s">
        <v>1</v>
      </c>
      <c r="AF312" s="3" t="s">
        <v>2</v>
      </c>
      <c r="AG312" s="3" t="s">
        <v>1</v>
      </c>
      <c r="AH312" s="3" t="s">
        <v>2</v>
      </c>
      <c r="AI312" s="3" t="s">
        <v>3</v>
      </c>
      <c r="AJ312" s="3" t="s">
        <v>2</v>
      </c>
      <c r="AK312" s="197" t="s">
        <v>461</v>
      </c>
      <c r="AL312" s="197" t="s">
        <v>462</v>
      </c>
    </row>
    <row r="313" spans="1:38" ht="12" customHeight="1">
      <c r="A313" s="3"/>
      <c r="B313" s="29"/>
      <c r="C313" s="3" t="s">
        <v>4</v>
      </c>
      <c r="D313" s="50" t="s">
        <v>5</v>
      </c>
      <c r="E313" s="50" t="s">
        <v>5</v>
      </c>
      <c r="F313" s="50" t="s">
        <v>6</v>
      </c>
      <c r="G313" s="50" t="s">
        <v>6</v>
      </c>
      <c r="H313" s="50" t="s">
        <v>7</v>
      </c>
      <c r="I313" s="50" t="s">
        <v>7</v>
      </c>
      <c r="J313" s="50" t="s">
        <v>8</v>
      </c>
      <c r="K313" s="50" t="s">
        <v>8</v>
      </c>
      <c r="L313" s="50" t="s">
        <v>9</v>
      </c>
      <c r="M313" s="50" t="s">
        <v>9</v>
      </c>
      <c r="N313" s="50" t="s">
        <v>42</v>
      </c>
      <c r="O313" s="50" t="s">
        <v>10</v>
      </c>
      <c r="P313" s="50" t="s">
        <v>43</v>
      </c>
      <c r="Q313" s="50" t="s">
        <v>43</v>
      </c>
      <c r="R313" s="50" t="s">
        <v>44</v>
      </c>
      <c r="S313" s="6" t="s">
        <v>12</v>
      </c>
      <c r="T313" s="6" t="s">
        <v>13</v>
      </c>
      <c r="U313" s="6" t="s">
        <v>13</v>
      </c>
      <c r="V313" s="6" t="s">
        <v>14</v>
      </c>
      <c r="W313" s="6" t="s">
        <v>14</v>
      </c>
      <c r="X313" s="6" t="s">
        <v>15</v>
      </c>
      <c r="Y313" s="6" t="s">
        <v>15</v>
      </c>
      <c r="Z313" s="6" t="s">
        <v>16</v>
      </c>
      <c r="AA313" s="6" t="s">
        <v>16</v>
      </c>
      <c r="AB313" s="6" t="s">
        <v>17</v>
      </c>
      <c r="AC313" s="6" t="s">
        <v>17</v>
      </c>
      <c r="AD313" s="6" t="s">
        <v>427</v>
      </c>
      <c r="AE313" s="6" t="s">
        <v>427</v>
      </c>
      <c r="AF313" s="6" t="s">
        <v>439</v>
      </c>
      <c r="AG313" s="6" t="s">
        <v>439</v>
      </c>
      <c r="AH313" s="6" t="s">
        <v>452</v>
      </c>
      <c r="AI313" s="6" t="s">
        <v>452</v>
      </c>
      <c r="AJ313" s="6" t="s">
        <v>464</v>
      </c>
      <c r="AK313" s="198" t="s">
        <v>463</v>
      </c>
      <c r="AL313" s="198" t="s">
        <v>463</v>
      </c>
    </row>
    <row r="314" spans="1:38" ht="12" customHeight="1">
      <c r="A314" s="25">
        <v>1002</v>
      </c>
      <c r="B314" s="26" t="s">
        <v>91</v>
      </c>
      <c r="C314" s="28">
        <v>750</v>
      </c>
      <c r="D314" s="28">
        <v>800</v>
      </c>
      <c r="E314" s="28">
        <v>800</v>
      </c>
      <c r="F314" s="28">
        <v>4833</v>
      </c>
      <c r="G314" s="28">
        <v>3213</v>
      </c>
      <c r="H314" s="28">
        <v>6000</v>
      </c>
      <c r="I314" s="28">
        <v>8506</v>
      </c>
      <c r="J314" s="28">
        <v>8000</v>
      </c>
      <c r="K314" s="28">
        <v>8509</v>
      </c>
      <c r="L314" s="28">
        <v>9500</v>
      </c>
      <c r="M314" s="28">
        <v>6994</v>
      </c>
      <c r="N314" s="28">
        <v>9800</v>
      </c>
      <c r="O314" s="28">
        <v>8502</v>
      </c>
      <c r="P314" s="28">
        <v>10100</v>
      </c>
      <c r="Q314" s="28">
        <v>6864</v>
      </c>
      <c r="R314" s="28">
        <v>10500</v>
      </c>
      <c r="S314" s="28">
        <v>8495</v>
      </c>
      <c r="T314" s="28">
        <v>10800</v>
      </c>
      <c r="U314" s="28">
        <v>9541</v>
      </c>
      <c r="V314" s="28">
        <v>10800</v>
      </c>
      <c r="W314" s="28">
        <v>8775</v>
      </c>
      <c r="X314" s="28">
        <v>11000</v>
      </c>
      <c r="Y314" s="28">
        <v>9727</v>
      </c>
      <c r="Z314" s="28">
        <v>11000</v>
      </c>
      <c r="AA314" s="28">
        <v>10956</v>
      </c>
      <c r="AB314" s="28">
        <v>11700</v>
      </c>
      <c r="AC314" s="191">
        <v>10486</v>
      </c>
      <c r="AD314" s="191">
        <v>13000</v>
      </c>
      <c r="AE314" s="191">
        <v>7147</v>
      </c>
      <c r="AF314" s="191">
        <v>13300</v>
      </c>
      <c r="AG314" s="191">
        <v>2316</v>
      </c>
      <c r="AH314" s="186">
        <v>12000</v>
      </c>
      <c r="AI314" s="186">
        <v>12000</v>
      </c>
      <c r="AJ314" s="186">
        <v>12000</v>
      </c>
      <c r="AK314" s="204">
        <f>SUM(AJ314-AH314)</f>
        <v>0</v>
      </c>
      <c r="AL314" s="201">
        <f>SUM(AK314/AH314)</f>
        <v>0</v>
      </c>
    </row>
    <row r="315" spans="1:38" ht="12" customHeight="1">
      <c r="A315" s="25">
        <v>1020</v>
      </c>
      <c r="B315" s="26" t="s">
        <v>93</v>
      </c>
      <c r="C315" s="28">
        <v>0</v>
      </c>
      <c r="D315" s="28">
        <v>61</v>
      </c>
      <c r="E315" s="28"/>
      <c r="F315" s="28">
        <v>370</v>
      </c>
      <c r="G315" s="28">
        <v>91</v>
      </c>
      <c r="H315" s="28">
        <v>410</v>
      </c>
      <c r="I315" s="28">
        <v>637</v>
      </c>
      <c r="J315" s="28">
        <v>612</v>
      </c>
      <c r="K315" s="28">
        <v>682</v>
      </c>
      <c r="L315" s="28">
        <v>727</v>
      </c>
      <c r="M315" s="28">
        <v>177</v>
      </c>
      <c r="N315" s="28">
        <v>750</v>
      </c>
      <c r="O315" s="28">
        <v>212</v>
      </c>
      <c r="P315" s="28">
        <v>750</v>
      </c>
      <c r="Q315" s="28">
        <v>171</v>
      </c>
      <c r="R315" s="28">
        <v>800</v>
      </c>
      <c r="S315" s="28">
        <v>69</v>
      </c>
      <c r="T315" s="28">
        <v>865</v>
      </c>
      <c r="U315" s="28">
        <v>86</v>
      </c>
      <c r="V315" s="28">
        <v>865</v>
      </c>
      <c r="W315" s="28">
        <v>118</v>
      </c>
      <c r="X315" s="28">
        <v>865</v>
      </c>
      <c r="Y315" s="28">
        <v>866</v>
      </c>
      <c r="Z315" s="28">
        <v>865</v>
      </c>
      <c r="AA315" s="28">
        <v>643</v>
      </c>
      <c r="AB315" s="28">
        <v>903</v>
      </c>
      <c r="AC315" s="191">
        <v>840</v>
      </c>
      <c r="AD315" s="191">
        <v>903</v>
      </c>
      <c r="AE315" s="191">
        <v>580</v>
      </c>
      <c r="AF315" s="191">
        <v>1017</v>
      </c>
      <c r="AG315" s="191">
        <v>213</v>
      </c>
      <c r="AH315" s="186">
        <v>1017</v>
      </c>
      <c r="AI315" s="186">
        <v>1017</v>
      </c>
      <c r="AJ315" s="186">
        <v>1017</v>
      </c>
      <c r="AK315" s="204">
        <f aca="true" t="shared" si="284" ref="AK315:AK328">SUM(AJ315-AH315)</f>
        <v>0</v>
      </c>
      <c r="AL315" s="201">
        <f aca="true" t="shared" si="285" ref="AL315:AL328">SUM(AK315/AH315)</f>
        <v>0</v>
      </c>
    </row>
    <row r="316" spans="1:38" s="24" customFormat="1" ht="12" customHeight="1">
      <c r="A316" s="30"/>
      <c r="B316" s="26" t="s">
        <v>130</v>
      </c>
      <c r="C316" s="4">
        <f>SUM(C314:C315)</f>
        <v>750</v>
      </c>
      <c r="D316" s="4">
        <f>SUM(D314:D315)</f>
        <v>861</v>
      </c>
      <c r="E316" s="5">
        <v>800</v>
      </c>
      <c r="F316" s="4">
        <f aca="true" t="shared" si="286" ref="F316:Q316">SUM(F314:F315)</f>
        <v>5203</v>
      </c>
      <c r="G316" s="4">
        <f t="shared" si="286"/>
        <v>3304</v>
      </c>
      <c r="H316" s="4">
        <f t="shared" si="286"/>
        <v>6410</v>
      </c>
      <c r="I316" s="4">
        <f t="shared" si="286"/>
        <v>9143</v>
      </c>
      <c r="J316" s="4">
        <f t="shared" si="286"/>
        <v>8612</v>
      </c>
      <c r="K316" s="4">
        <f t="shared" si="286"/>
        <v>9191</v>
      </c>
      <c r="L316" s="4">
        <f t="shared" si="286"/>
        <v>10227</v>
      </c>
      <c r="M316" s="4">
        <f t="shared" si="286"/>
        <v>7171</v>
      </c>
      <c r="N316" s="4">
        <f t="shared" si="286"/>
        <v>10550</v>
      </c>
      <c r="O316" s="4">
        <f t="shared" si="286"/>
        <v>8714</v>
      </c>
      <c r="P316" s="4">
        <f t="shared" si="286"/>
        <v>10850</v>
      </c>
      <c r="Q316" s="4">
        <f t="shared" si="286"/>
        <v>7035</v>
      </c>
      <c r="R316" s="4">
        <f>SUM(R314:R315)</f>
        <v>11300</v>
      </c>
      <c r="S316" s="4">
        <f>SUM(S314:S315)</f>
        <v>8564</v>
      </c>
      <c r="T316" s="4">
        <v>11665</v>
      </c>
      <c r="U316" s="4">
        <f>SUM(U314:U315)</f>
        <v>9627</v>
      </c>
      <c r="V316" s="4">
        <f>SUM(V314:V315)</f>
        <v>11665</v>
      </c>
      <c r="W316" s="4">
        <f>SUM(W314:W315)</f>
        <v>8893</v>
      </c>
      <c r="X316" s="4">
        <v>11865</v>
      </c>
      <c r="Y316" s="4">
        <v>11865</v>
      </c>
      <c r="Z316" s="4">
        <v>11865</v>
      </c>
      <c r="AA316" s="4">
        <v>11865</v>
      </c>
      <c r="AB316" s="4">
        <f aca="true" t="shared" si="287" ref="AB316:AG316">SUM(AB314:AB315)</f>
        <v>12603</v>
      </c>
      <c r="AC316" s="192">
        <f t="shared" si="287"/>
        <v>11326</v>
      </c>
      <c r="AD316" s="192">
        <f t="shared" si="287"/>
        <v>13903</v>
      </c>
      <c r="AE316" s="192">
        <f t="shared" si="287"/>
        <v>7727</v>
      </c>
      <c r="AF316" s="192">
        <f t="shared" si="287"/>
        <v>14317</v>
      </c>
      <c r="AG316" s="192">
        <f t="shared" si="287"/>
        <v>2529</v>
      </c>
      <c r="AH316" s="187">
        <f>SUM(AH314:AH315)</f>
        <v>13017</v>
      </c>
      <c r="AI316" s="187">
        <f>SUM(AI314:AI315)</f>
        <v>13017</v>
      </c>
      <c r="AJ316" s="187">
        <f>SUM(AJ314:AJ315)</f>
        <v>13017</v>
      </c>
      <c r="AK316" s="206">
        <f t="shared" si="284"/>
        <v>0</v>
      </c>
      <c r="AL316" s="202">
        <f t="shared" si="285"/>
        <v>0</v>
      </c>
    </row>
    <row r="317" spans="1:38" ht="12" customHeight="1">
      <c r="A317" s="25">
        <v>2000</v>
      </c>
      <c r="B317" s="26" t="s">
        <v>201</v>
      </c>
      <c r="C317" s="28">
        <v>190</v>
      </c>
      <c r="D317" s="28">
        <v>230</v>
      </c>
      <c r="E317" s="28">
        <v>119</v>
      </c>
      <c r="F317" s="28">
        <v>240</v>
      </c>
      <c r="G317" s="28">
        <v>198</v>
      </c>
      <c r="H317" s="28">
        <v>240</v>
      </c>
      <c r="I317" s="28">
        <v>49</v>
      </c>
      <c r="J317" s="28">
        <v>200</v>
      </c>
      <c r="K317" s="28">
        <v>156</v>
      </c>
      <c r="L317" s="28">
        <v>200</v>
      </c>
      <c r="M317" s="28">
        <v>196</v>
      </c>
      <c r="N317" s="28">
        <v>200</v>
      </c>
      <c r="O317" s="28">
        <v>211</v>
      </c>
      <c r="P317" s="28">
        <v>215</v>
      </c>
      <c r="Q317" s="28">
        <v>166</v>
      </c>
      <c r="R317" s="28">
        <v>215</v>
      </c>
      <c r="S317" s="28">
        <v>176</v>
      </c>
      <c r="T317" s="28">
        <v>300</v>
      </c>
      <c r="U317" s="28">
        <v>85</v>
      </c>
      <c r="V317" s="28">
        <v>0</v>
      </c>
      <c r="W317" s="28">
        <v>0</v>
      </c>
      <c r="X317" s="28">
        <f>SUM(W317-U317)</f>
        <v>-85</v>
      </c>
      <c r="Y317" s="28">
        <v>0</v>
      </c>
      <c r="Z317" s="28">
        <v>200</v>
      </c>
      <c r="AA317" s="28">
        <v>175</v>
      </c>
      <c r="AB317" s="28">
        <v>200</v>
      </c>
      <c r="AC317" s="191">
        <v>265</v>
      </c>
      <c r="AD317" s="191">
        <v>200</v>
      </c>
      <c r="AE317" s="191">
        <v>181</v>
      </c>
      <c r="AF317" s="191">
        <v>200</v>
      </c>
      <c r="AG317" s="191">
        <v>184</v>
      </c>
      <c r="AH317" s="186">
        <v>200</v>
      </c>
      <c r="AI317" s="186">
        <v>200</v>
      </c>
      <c r="AJ317" s="186">
        <v>200</v>
      </c>
      <c r="AK317" s="204">
        <f t="shared" si="284"/>
        <v>0</v>
      </c>
      <c r="AL317" s="201">
        <f t="shared" si="285"/>
        <v>0</v>
      </c>
    </row>
    <row r="318" spans="1:38" ht="12" customHeight="1">
      <c r="A318" s="25">
        <v>2008</v>
      </c>
      <c r="B318" s="26" t="s">
        <v>103</v>
      </c>
      <c r="C318" s="28">
        <v>835</v>
      </c>
      <c r="D318" s="28">
        <v>1000</v>
      </c>
      <c r="E318" s="28">
        <v>398</v>
      </c>
      <c r="F318" s="28">
        <v>1000</v>
      </c>
      <c r="G318" s="28">
        <v>715</v>
      </c>
      <c r="H318" s="28">
        <v>1000</v>
      </c>
      <c r="I318" s="28">
        <v>321</v>
      </c>
      <c r="J318" s="28">
        <v>1000</v>
      </c>
      <c r="K318" s="28">
        <v>841</v>
      </c>
      <c r="L318" s="28">
        <v>1000</v>
      </c>
      <c r="M318" s="28">
        <v>410</v>
      </c>
      <c r="N318" s="28">
        <v>1000</v>
      </c>
      <c r="O318" s="28">
        <v>561</v>
      </c>
      <c r="P318" s="28">
        <v>1100</v>
      </c>
      <c r="Q318" s="28">
        <v>1130</v>
      </c>
      <c r="R318" s="28">
        <v>1100</v>
      </c>
      <c r="S318" s="28">
        <v>747</v>
      </c>
      <c r="T318" s="28">
        <v>1200</v>
      </c>
      <c r="U318" s="28">
        <v>830</v>
      </c>
      <c r="V318" s="28">
        <v>1200</v>
      </c>
      <c r="W318" s="28">
        <v>593</v>
      </c>
      <c r="X318" s="28">
        <v>1200</v>
      </c>
      <c r="Y318" s="28">
        <v>285</v>
      </c>
      <c r="Z318" s="28">
        <v>1200</v>
      </c>
      <c r="AA318" s="28">
        <v>708</v>
      </c>
      <c r="AB318" s="28">
        <v>1200</v>
      </c>
      <c r="AC318" s="191">
        <v>37</v>
      </c>
      <c r="AD318" s="191">
        <v>1200</v>
      </c>
      <c r="AE318" s="191">
        <v>153</v>
      </c>
      <c r="AF318" s="191">
        <v>1200</v>
      </c>
      <c r="AG318" s="191">
        <v>912</v>
      </c>
      <c r="AH318" s="186">
        <v>1200</v>
      </c>
      <c r="AI318" s="186">
        <v>1200</v>
      </c>
      <c r="AJ318" s="186">
        <v>1200</v>
      </c>
      <c r="AK318" s="204">
        <f t="shared" si="284"/>
        <v>0</v>
      </c>
      <c r="AL318" s="201">
        <f t="shared" si="285"/>
        <v>0</v>
      </c>
    </row>
    <row r="319" spans="1:38" ht="12" customHeight="1">
      <c r="A319" s="25">
        <v>2032</v>
      </c>
      <c r="B319" s="26" t="s">
        <v>192</v>
      </c>
      <c r="C319" s="28">
        <v>507</v>
      </c>
      <c r="D319" s="28">
        <v>1000</v>
      </c>
      <c r="E319" s="28">
        <v>1158</v>
      </c>
      <c r="F319" s="28">
        <v>1000</v>
      </c>
      <c r="G319" s="28">
        <v>811</v>
      </c>
      <c r="H319" s="28">
        <v>1000</v>
      </c>
      <c r="I319" s="28">
        <v>1435</v>
      </c>
      <c r="J319" s="28">
        <v>1000</v>
      </c>
      <c r="K319" s="28">
        <v>691</v>
      </c>
      <c r="L319" s="28">
        <v>2000</v>
      </c>
      <c r="M319" s="28">
        <v>1716</v>
      </c>
      <c r="N319" s="28">
        <v>2000</v>
      </c>
      <c r="O319" s="28">
        <v>1554</v>
      </c>
      <c r="P319" s="28">
        <v>2000</v>
      </c>
      <c r="Q319" s="28">
        <v>1348</v>
      </c>
      <c r="R319" s="28">
        <v>2000</v>
      </c>
      <c r="S319" s="28">
        <v>1014</v>
      </c>
      <c r="T319" s="28">
        <v>2000</v>
      </c>
      <c r="U319" s="28">
        <v>1012</v>
      </c>
      <c r="V319" s="28">
        <v>2000</v>
      </c>
      <c r="W319" s="28">
        <v>1513</v>
      </c>
      <c r="X319" s="28">
        <v>2000</v>
      </c>
      <c r="Y319" s="28">
        <v>1384</v>
      </c>
      <c r="Z319" s="28">
        <v>2000</v>
      </c>
      <c r="AA319" s="28">
        <v>1677</v>
      </c>
      <c r="AB319" s="28">
        <v>2000</v>
      </c>
      <c r="AC319" s="191">
        <v>1343</v>
      </c>
      <c r="AD319" s="191">
        <v>2000</v>
      </c>
      <c r="AE319" s="191">
        <v>1978</v>
      </c>
      <c r="AF319" s="191">
        <v>2000</v>
      </c>
      <c r="AG319" s="191">
        <v>1799</v>
      </c>
      <c r="AH319" s="186">
        <v>2000</v>
      </c>
      <c r="AI319" s="186">
        <v>2000</v>
      </c>
      <c r="AJ319" s="186">
        <v>2000</v>
      </c>
      <c r="AK319" s="204">
        <f t="shared" si="284"/>
        <v>0</v>
      </c>
      <c r="AL319" s="201">
        <f t="shared" si="285"/>
        <v>0</v>
      </c>
    </row>
    <row r="320" spans="1:38" ht="12" customHeight="1">
      <c r="A320" s="25">
        <v>2033</v>
      </c>
      <c r="B320" s="26" t="s">
        <v>193</v>
      </c>
      <c r="C320" s="28">
        <v>3799</v>
      </c>
      <c r="D320" s="28">
        <v>3000</v>
      </c>
      <c r="E320" s="28">
        <v>3128</v>
      </c>
      <c r="F320" s="28">
        <v>3000</v>
      </c>
      <c r="G320" s="28">
        <v>2885</v>
      </c>
      <c r="H320" s="28">
        <v>3000</v>
      </c>
      <c r="I320" s="28">
        <v>2861</v>
      </c>
      <c r="J320" s="28">
        <v>3000</v>
      </c>
      <c r="K320" s="28">
        <v>2421</v>
      </c>
      <c r="L320" s="28">
        <v>2500</v>
      </c>
      <c r="M320" s="28">
        <v>1969</v>
      </c>
      <c r="N320" s="28">
        <v>2700</v>
      </c>
      <c r="O320" s="28">
        <v>933</v>
      </c>
      <c r="P320" s="28">
        <v>2700</v>
      </c>
      <c r="Q320" s="28">
        <v>2703</v>
      </c>
      <c r="R320" s="28">
        <v>2800</v>
      </c>
      <c r="S320" s="28">
        <v>3167</v>
      </c>
      <c r="T320" s="28">
        <v>2800</v>
      </c>
      <c r="U320" s="28">
        <v>2416</v>
      </c>
      <c r="V320" s="28">
        <v>2800</v>
      </c>
      <c r="W320" s="28">
        <v>1869</v>
      </c>
      <c r="X320" s="28">
        <v>2800</v>
      </c>
      <c r="Y320" s="28">
        <v>2567</v>
      </c>
      <c r="Z320" s="28">
        <v>3000</v>
      </c>
      <c r="AA320" s="28">
        <v>1658</v>
      </c>
      <c r="AB320" s="28">
        <v>3000</v>
      </c>
      <c r="AC320" s="191">
        <v>2631</v>
      </c>
      <c r="AD320" s="191">
        <v>3000</v>
      </c>
      <c r="AE320" s="191">
        <v>2852</v>
      </c>
      <c r="AF320" s="191">
        <v>3000</v>
      </c>
      <c r="AG320" s="191">
        <v>2779</v>
      </c>
      <c r="AH320" s="186">
        <v>3000</v>
      </c>
      <c r="AI320" s="186">
        <v>3000</v>
      </c>
      <c r="AJ320" s="186">
        <v>3000</v>
      </c>
      <c r="AK320" s="204">
        <f t="shared" si="284"/>
        <v>0</v>
      </c>
      <c r="AL320" s="201">
        <f t="shared" si="285"/>
        <v>0</v>
      </c>
    </row>
    <row r="321" spans="1:38" ht="12" customHeight="1">
      <c r="A321" s="25">
        <v>2034</v>
      </c>
      <c r="B321" s="26" t="s">
        <v>110</v>
      </c>
      <c r="C321" s="28">
        <v>337</v>
      </c>
      <c r="D321" s="28">
        <v>500</v>
      </c>
      <c r="E321" s="28">
        <v>89</v>
      </c>
      <c r="F321" s="28">
        <v>500</v>
      </c>
      <c r="G321" s="28">
        <v>273</v>
      </c>
      <c r="H321" s="28">
        <v>500</v>
      </c>
      <c r="I321" s="28">
        <v>75</v>
      </c>
      <c r="J321" s="28">
        <v>500</v>
      </c>
      <c r="K321" s="28">
        <v>129</v>
      </c>
      <c r="L321" s="28">
        <v>500</v>
      </c>
      <c r="M321" s="28">
        <v>290</v>
      </c>
      <c r="N321" s="28">
        <v>600</v>
      </c>
      <c r="O321" s="28">
        <v>176</v>
      </c>
      <c r="P321" s="28">
        <v>600</v>
      </c>
      <c r="Q321" s="28">
        <v>554</v>
      </c>
      <c r="R321" s="28">
        <v>700</v>
      </c>
      <c r="S321" s="28">
        <v>397</v>
      </c>
      <c r="T321" s="28">
        <v>800</v>
      </c>
      <c r="U321" s="28">
        <v>145</v>
      </c>
      <c r="V321" s="28">
        <v>800</v>
      </c>
      <c r="W321" s="28">
        <v>251</v>
      </c>
      <c r="X321" s="28">
        <v>1100</v>
      </c>
      <c r="Y321" s="28">
        <v>489</v>
      </c>
      <c r="Z321" s="28">
        <v>1200</v>
      </c>
      <c r="AA321" s="28">
        <v>1393</v>
      </c>
      <c r="AB321" s="28">
        <v>1200</v>
      </c>
      <c r="AC321" s="191">
        <v>475</v>
      </c>
      <c r="AD321" s="191">
        <v>1200</v>
      </c>
      <c r="AE321" s="191">
        <v>1200</v>
      </c>
      <c r="AF321" s="191">
        <v>1200</v>
      </c>
      <c r="AG321" s="191">
        <v>861</v>
      </c>
      <c r="AH321" s="186">
        <v>1200</v>
      </c>
      <c r="AI321" s="186">
        <v>1200</v>
      </c>
      <c r="AJ321" s="186">
        <v>1200</v>
      </c>
      <c r="AK321" s="204">
        <f t="shared" si="284"/>
        <v>0</v>
      </c>
      <c r="AL321" s="201">
        <f t="shared" si="285"/>
        <v>0</v>
      </c>
    </row>
    <row r="322" spans="1:38" ht="12" customHeight="1">
      <c r="A322" s="25">
        <v>2071</v>
      </c>
      <c r="B322" s="26" t="s">
        <v>117</v>
      </c>
      <c r="C322" s="28"/>
      <c r="E322" s="28"/>
      <c r="F322" s="28">
        <v>1500</v>
      </c>
      <c r="G322" s="28">
        <v>0</v>
      </c>
      <c r="H322" s="28">
        <v>1000</v>
      </c>
      <c r="I322" s="28">
        <v>0</v>
      </c>
      <c r="J322" s="28">
        <v>1000</v>
      </c>
      <c r="K322" s="28">
        <v>471</v>
      </c>
      <c r="L322" s="28">
        <v>1000</v>
      </c>
      <c r="M322" s="28">
        <v>0</v>
      </c>
      <c r="N322" s="28">
        <v>1000</v>
      </c>
      <c r="O322" s="28">
        <v>31</v>
      </c>
      <c r="P322" s="28">
        <v>1000</v>
      </c>
      <c r="Q322" s="28">
        <v>0</v>
      </c>
      <c r="R322" s="28">
        <v>750</v>
      </c>
      <c r="S322" s="28">
        <v>90</v>
      </c>
      <c r="T322" s="28">
        <v>1000</v>
      </c>
      <c r="U322" s="28">
        <v>0</v>
      </c>
      <c r="V322" s="28">
        <v>1000</v>
      </c>
      <c r="W322" s="28">
        <v>0</v>
      </c>
      <c r="X322" s="28">
        <v>800</v>
      </c>
      <c r="Y322" s="28">
        <v>0</v>
      </c>
      <c r="Z322" s="28">
        <v>800</v>
      </c>
      <c r="AA322" s="28">
        <v>0</v>
      </c>
      <c r="AB322" s="28">
        <v>800</v>
      </c>
      <c r="AC322" s="191">
        <v>0</v>
      </c>
      <c r="AD322" s="191">
        <v>800</v>
      </c>
      <c r="AE322" s="191">
        <v>0</v>
      </c>
      <c r="AF322" s="191">
        <v>800</v>
      </c>
      <c r="AG322" s="191">
        <v>343</v>
      </c>
      <c r="AH322" s="186">
        <v>600</v>
      </c>
      <c r="AI322" s="186">
        <v>600</v>
      </c>
      <c r="AJ322" s="186">
        <v>600</v>
      </c>
      <c r="AK322" s="204">
        <f t="shared" si="284"/>
        <v>0</v>
      </c>
      <c r="AL322" s="201">
        <f t="shared" si="285"/>
        <v>0</v>
      </c>
    </row>
    <row r="323" spans="1:38" ht="12" customHeight="1">
      <c r="A323" s="25">
        <v>3002</v>
      </c>
      <c r="B323" s="26" t="s">
        <v>196</v>
      </c>
      <c r="C323" s="28">
        <v>150</v>
      </c>
      <c r="D323" s="28">
        <v>250</v>
      </c>
      <c r="E323" s="28">
        <v>17</v>
      </c>
      <c r="F323" s="28">
        <v>250</v>
      </c>
      <c r="G323" s="28">
        <v>0</v>
      </c>
      <c r="H323" s="28">
        <v>250</v>
      </c>
      <c r="I323" s="28">
        <v>127</v>
      </c>
      <c r="J323" s="28">
        <v>250</v>
      </c>
      <c r="K323" s="28">
        <v>90</v>
      </c>
      <c r="L323" s="28">
        <v>250</v>
      </c>
      <c r="M323" s="28">
        <v>176</v>
      </c>
      <c r="N323" s="28">
        <v>345</v>
      </c>
      <c r="O323" s="28">
        <v>0</v>
      </c>
      <c r="P323" s="28">
        <v>400</v>
      </c>
      <c r="Q323" s="28">
        <v>14</v>
      </c>
      <c r="R323" s="28">
        <v>400</v>
      </c>
      <c r="S323" s="28">
        <v>467</v>
      </c>
      <c r="T323" s="28">
        <v>600</v>
      </c>
      <c r="U323" s="28">
        <v>249</v>
      </c>
      <c r="V323" s="28">
        <v>600</v>
      </c>
      <c r="W323" s="28">
        <v>0</v>
      </c>
      <c r="X323" s="28">
        <v>500</v>
      </c>
      <c r="Y323" s="28">
        <v>0</v>
      </c>
      <c r="Z323" s="28">
        <v>542</v>
      </c>
      <c r="AA323" s="28">
        <v>0</v>
      </c>
      <c r="AB323" s="28">
        <v>500</v>
      </c>
      <c r="AC323" s="191">
        <v>0</v>
      </c>
      <c r="AD323" s="191">
        <v>500</v>
      </c>
      <c r="AE323" s="191">
        <v>500</v>
      </c>
      <c r="AF323" s="191">
        <v>500</v>
      </c>
      <c r="AG323" s="191">
        <v>500</v>
      </c>
      <c r="AH323" s="186">
        <v>500</v>
      </c>
      <c r="AI323" s="186">
        <v>500</v>
      </c>
      <c r="AJ323" s="186">
        <v>500</v>
      </c>
      <c r="AK323" s="204">
        <f t="shared" si="284"/>
        <v>0</v>
      </c>
      <c r="AL323" s="201">
        <f t="shared" si="285"/>
        <v>0</v>
      </c>
    </row>
    <row r="324" spans="1:38" ht="12" customHeight="1">
      <c r="A324" s="25">
        <v>3004</v>
      </c>
      <c r="B324" s="26" t="s">
        <v>109</v>
      </c>
      <c r="C324" s="28"/>
      <c r="D324" s="28">
        <v>1000</v>
      </c>
      <c r="E324" s="28">
        <v>1000</v>
      </c>
      <c r="F324" s="28">
        <v>500</v>
      </c>
      <c r="G324" s="28">
        <v>544</v>
      </c>
      <c r="H324" s="28">
        <v>750</v>
      </c>
      <c r="I324" s="28">
        <v>364</v>
      </c>
      <c r="J324" s="28">
        <v>750</v>
      </c>
      <c r="K324" s="28">
        <v>449</v>
      </c>
      <c r="L324" s="28">
        <v>750</v>
      </c>
      <c r="M324" s="28">
        <v>110</v>
      </c>
      <c r="N324" s="28">
        <v>750</v>
      </c>
      <c r="O324" s="28">
        <v>703</v>
      </c>
      <c r="P324" s="28">
        <v>750</v>
      </c>
      <c r="Q324" s="28">
        <v>871</v>
      </c>
      <c r="R324" s="28">
        <v>860</v>
      </c>
      <c r="S324" s="28">
        <v>457</v>
      </c>
      <c r="T324" s="28">
        <v>1800</v>
      </c>
      <c r="U324" s="28">
        <v>1136</v>
      </c>
      <c r="V324" s="28">
        <v>1800</v>
      </c>
      <c r="W324" s="28">
        <v>826</v>
      </c>
      <c r="X324" s="28">
        <v>1800</v>
      </c>
      <c r="Y324" s="28">
        <v>664</v>
      </c>
      <c r="Z324" s="28">
        <v>1800</v>
      </c>
      <c r="AA324" s="28">
        <v>675</v>
      </c>
      <c r="AB324" s="28">
        <v>1800</v>
      </c>
      <c r="AC324" s="191">
        <v>1501</v>
      </c>
      <c r="AD324" s="191">
        <v>1800</v>
      </c>
      <c r="AE324" s="191">
        <v>832</v>
      </c>
      <c r="AF324" s="191">
        <v>1800</v>
      </c>
      <c r="AG324" s="191">
        <v>676</v>
      </c>
      <c r="AH324" s="186">
        <v>1800</v>
      </c>
      <c r="AI324" s="186">
        <v>1800</v>
      </c>
      <c r="AJ324" s="186">
        <v>1800</v>
      </c>
      <c r="AK324" s="204">
        <f t="shared" si="284"/>
        <v>0</v>
      </c>
      <c r="AL324" s="201">
        <f t="shared" si="285"/>
        <v>0</v>
      </c>
    </row>
    <row r="325" spans="1:38" s="24" customFormat="1" ht="12" customHeight="1">
      <c r="A325" s="25">
        <v>3006</v>
      </c>
      <c r="B325" s="26" t="s">
        <v>145</v>
      </c>
      <c r="C325" s="28">
        <v>464</v>
      </c>
      <c r="D325" s="28">
        <v>500</v>
      </c>
      <c r="E325" s="28">
        <v>489</v>
      </c>
      <c r="F325" s="28">
        <v>600</v>
      </c>
      <c r="G325" s="28">
        <v>575</v>
      </c>
      <c r="H325" s="28">
        <v>600</v>
      </c>
      <c r="I325" s="28">
        <v>595</v>
      </c>
      <c r="J325" s="28">
        <v>600</v>
      </c>
      <c r="K325" s="28">
        <v>600</v>
      </c>
      <c r="L325" s="28">
        <v>600</v>
      </c>
      <c r="M325" s="28">
        <v>583</v>
      </c>
      <c r="N325" s="28">
        <v>600</v>
      </c>
      <c r="O325" s="28">
        <v>599</v>
      </c>
      <c r="P325" s="28">
        <v>700</v>
      </c>
      <c r="Q325" s="28">
        <v>697</v>
      </c>
      <c r="R325" s="28">
        <v>700</v>
      </c>
      <c r="S325" s="28">
        <v>756</v>
      </c>
      <c r="T325" s="28">
        <v>800</v>
      </c>
      <c r="U325" s="28">
        <v>894</v>
      </c>
      <c r="V325" s="28">
        <v>600</v>
      </c>
      <c r="W325" s="28">
        <v>230</v>
      </c>
      <c r="X325" s="28">
        <v>600</v>
      </c>
      <c r="Y325" s="28">
        <v>406</v>
      </c>
      <c r="Z325" s="28">
        <v>600</v>
      </c>
      <c r="AA325" s="28">
        <v>232</v>
      </c>
      <c r="AB325" s="28">
        <v>800</v>
      </c>
      <c r="AC325" s="191">
        <v>469</v>
      </c>
      <c r="AD325" s="191">
        <v>800</v>
      </c>
      <c r="AE325" s="191">
        <v>318</v>
      </c>
      <c r="AF325" s="191">
        <v>800</v>
      </c>
      <c r="AG325" s="191">
        <v>287</v>
      </c>
      <c r="AH325" s="186">
        <v>750</v>
      </c>
      <c r="AI325" s="186">
        <v>750</v>
      </c>
      <c r="AJ325" s="186">
        <v>750</v>
      </c>
      <c r="AK325" s="204">
        <f t="shared" si="284"/>
        <v>0</v>
      </c>
      <c r="AL325" s="201">
        <f t="shared" si="285"/>
        <v>0</v>
      </c>
    </row>
    <row r="326" spans="1:38" s="24" customFormat="1" ht="12" customHeight="1">
      <c r="A326" s="25">
        <v>4001</v>
      </c>
      <c r="B326" s="26" t="s">
        <v>124</v>
      </c>
      <c r="C326" s="28">
        <v>471</v>
      </c>
      <c r="D326" s="28">
        <v>3000</v>
      </c>
      <c r="E326" s="28">
        <v>2605</v>
      </c>
      <c r="F326" s="28">
        <v>2000</v>
      </c>
      <c r="G326" s="28">
        <v>2441</v>
      </c>
      <c r="H326" s="28">
        <v>2000</v>
      </c>
      <c r="I326" s="28">
        <v>1683</v>
      </c>
      <c r="J326" s="28">
        <v>2500</v>
      </c>
      <c r="K326" s="28">
        <v>2218</v>
      </c>
      <c r="L326" s="28">
        <v>2000</v>
      </c>
      <c r="M326" s="28">
        <v>1899</v>
      </c>
      <c r="N326" s="28">
        <v>2000</v>
      </c>
      <c r="O326" s="28">
        <v>1449</v>
      </c>
      <c r="P326" s="28">
        <v>2000</v>
      </c>
      <c r="Q326" s="28">
        <v>772</v>
      </c>
      <c r="R326" s="28">
        <v>2638</v>
      </c>
      <c r="S326" s="28">
        <v>0</v>
      </c>
      <c r="T326" s="28">
        <v>1100</v>
      </c>
      <c r="U326" s="28">
        <v>1150</v>
      </c>
      <c r="V326" s="28">
        <v>1100</v>
      </c>
      <c r="W326" s="28">
        <v>0</v>
      </c>
      <c r="X326" s="28">
        <v>1100</v>
      </c>
      <c r="Y326" s="28">
        <v>0</v>
      </c>
      <c r="Z326" s="28">
        <v>1100</v>
      </c>
      <c r="AA326" s="28">
        <v>0</v>
      </c>
      <c r="AB326" s="28">
        <v>0</v>
      </c>
      <c r="AC326" s="191">
        <v>0</v>
      </c>
      <c r="AD326" s="191">
        <v>0</v>
      </c>
      <c r="AE326" s="191">
        <v>0</v>
      </c>
      <c r="AF326" s="191">
        <v>0</v>
      </c>
      <c r="AG326" s="191">
        <v>0</v>
      </c>
      <c r="AH326" s="186">
        <f>SUM(AG326-AE326)</f>
        <v>0</v>
      </c>
      <c r="AI326" s="186"/>
      <c r="AJ326" s="186"/>
      <c r="AK326" s="204"/>
      <c r="AL326" s="201"/>
    </row>
    <row r="327" spans="1:38" s="24" customFormat="1" ht="12" customHeight="1">
      <c r="A327" s="30"/>
      <c r="B327" s="26" t="s">
        <v>138</v>
      </c>
      <c r="C327" s="4">
        <f aca="true" t="shared" si="288" ref="C327:AG327">SUM(C317:C326)</f>
        <v>6753</v>
      </c>
      <c r="D327" s="4">
        <f t="shared" si="288"/>
        <v>10480</v>
      </c>
      <c r="E327" s="4">
        <f t="shared" si="288"/>
        <v>9003</v>
      </c>
      <c r="F327" s="4">
        <f t="shared" si="288"/>
        <v>10590</v>
      </c>
      <c r="G327" s="4">
        <f t="shared" si="288"/>
        <v>8442</v>
      </c>
      <c r="H327" s="4">
        <f t="shared" si="288"/>
        <v>10340</v>
      </c>
      <c r="I327" s="4">
        <f t="shared" si="288"/>
        <v>7510</v>
      </c>
      <c r="J327" s="4">
        <f t="shared" si="288"/>
        <v>10800</v>
      </c>
      <c r="K327" s="4">
        <f t="shared" si="288"/>
        <v>8066</v>
      </c>
      <c r="L327" s="4">
        <f t="shared" si="288"/>
        <v>10800</v>
      </c>
      <c r="M327" s="4">
        <f t="shared" si="288"/>
        <v>7349</v>
      </c>
      <c r="N327" s="4">
        <f t="shared" si="288"/>
        <v>11195</v>
      </c>
      <c r="O327" s="4">
        <f t="shared" si="288"/>
        <v>6217</v>
      </c>
      <c r="P327" s="4">
        <f t="shared" si="288"/>
        <v>11465</v>
      </c>
      <c r="Q327" s="4">
        <f t="shared" si="288"/>
        <v>8255</v>
      </c>
      <c r="R327" s="4">
        <f t="shared" si="288"/>
        <v>12163</v>
      </c>
      <c r="S327" s="4">
        <f t="shared" si="288"/>
        <v>7271</v>
      </c>
      <c r="T327" s="4">
        <f t="shared" si="288"/>
        <v>12400</v>
      </c>
      <c r="U327" s="4">
        <f t="shared" si="288"/>
        <v>7917</v>
      </c>
      <c r="V327" s="4">
        <f t="shared" si="288"/>
        <v>11900</v>
      </c>
      <c r="W327" s="4">
        <f t="shared" si="288"/>
        <v>5282</v>
      </c>
      <c r="X327" s="4">
        <f t="shared" si="288"/>
        <v>11815</v>
      </c>
      <c r="Y327" s="4">
        <f t="shared" si="288"/>
        <v>5795</v>
      </c>
      <c r="Z327" s="4">
        <f t="shared" si="288"/>
        <v>12442</v>
      </c>
      <c r="AA327" s="4">
        <f t="shared" si="288"/>
        <v>6518</v>
      </c>
      <c r="AB327" s="4">
        <f t="shared" si="288"/>
        <v>11500</v>
      </c>
      <c r="AC327" s="192">
        <f t="shared" si="288"/>
        <v>6721</v>
      </c>
      <c r="AD327" s="192">
        <f t="shared" si="288"/>
        <v>11500</v>
      </c>
      <c r="AE327" s="192">
        <f t="shared" si="288"/>
        <v>8014</v>
      </c>
      <c r="AF327" s="192">
        <f t="shared" si="288"/>
        <v>11500</v>
      </c>
      <c r="AG327" s="192">
        <f t="shared" si="288"/>
        <v>8341</v>
      </c>
      <c r="AH327" s="187">
        <f>SUM(AH317:AH325)</f>
        <v>11250</v>
      </c>
      <c r="AI327" s="187">
        <f>SUM(AI317:AI325)</f>
        <v>11250</v>
      </c>
      <c r="AJ327" s="187">
        <f>SUM(AJ317:AJ325)</f>
        <v>11250</v>
      </c>
      <c r="AK327" s="206">
        <f t="shared" si="284"/>
        <v>0</v>
      </c>
      <c r="AL327" s="202">
        <f t="shared" si="285"/>
        <v>0</v>
      </c>
    </row>
    <row r="328" spans="1:38" s="24" customFormat="1" ht="12" customHeight="1">
      <c r="A328" s="30">
        <v>225</v>
      </c>
      <c r="B328" s="26" t="s">
        <v>62</v>
      </c>
      <c r="C328" s="4">
        <f aca="true" t="shared" si="289" ref="C328:AB328">SUM(C316+C327)</f>
        <v>7503</v>
      </c>
      <c r="D328" s="4">
        <f t="shared" si="289"/>
        <v>11341</v>
      </c>
      <c r="E328" s="4">
        <f t="shared" si="289"/>
        <v>9803</v>
      </c>
      <c r="F328" s="4">
        <f t="shared" si="289"/>
        <v>15793</v>
      </c>
      <c r="G328" s="4">
        <f t="shared" si="289"/>
        <v>11746</v>
      </c>
      <c r="H328" s="4">
        <f t="shared" si="289"/>
        <v>16750</v>
      </c>
      <c r="I328" s="4">
        <f t="shared" si="289"/>
        <v>16653</v>
      </c>
      <c r="J328" s="4">
        <f t="shared" si="289"/>
        <v>19412</v>
      </c>
      <c r="K328" s="4">
        <f t="shared" si="289"/>
        <v>17257</v>
      </c>
      <c r="L328" s="4">
        <f t="shared" si="289"/>
        <v>21027</v>
      </c>
      <c r="M328" s="4">
        <f t="shared" si="289"/>
        <v>14520</v>
      </c>
      <c r="N328" s="4">
        <f t="shared" si="289"/>
        <v>21745</v>
      </c>
      <c r="O328" s="4">
        <f t="shared" si="289"/>
        <v>14931</v>
      </c>
      <c r="P328" s="4">
        <f t="shared" si="289"/>
        <v>22315</v>
      </c>
      <c r="Q328" s="4">
        <f t="shared" si="289"/>
        <v>15290</v>
      </c>
      <c r="R328" s="4">
        <f t="shared" si="289"/>
        <v>23463</v>
      </c>
      <c r="S328" s="4">
        <f t="shared" si="289"/>
        <v>15835</v>
      </c>
      <c r="T328" s="4">
        <f t="shared" si="289"/>
        <v>24065</v>
      </c>
      <c r="U328" s="4">
        <f t="shared" si="289"/>
        <v>17544</v>
      </c>
      <c r="V328" s="4">
        <f t="shared" si="289"/>
        <v>23565</v>
      </c>
      <c r="W328" s="4">
        <f t="shared" si="289"/>
        <v>14175</v>
      </c>
      <c r="X328" s="4">
        <f t="shared" si="289"/>
        <v>23680</v>
      </c>
      <c r="Y328" s="4">
        <f t="shared" si="289"/>
        <v>17660</v>
      </c>
      <c r="Z328" s="4">
        <f t="shared" si="289"/>
        <v>24307</v>
      </c>
      <c r="AA328" s="4">
        <f t="shared" si="289"/>
        <v>18383</v>
      </c>
      <c r="AB328" s="4">
        <f t="shared" si="289"/>
        <v>24103</v>
      </c>
      <c r="AC328" s="192">
        <f>SUM((AC316+AC327))</f>
        <v>18047</v>
      </c>
      <c r="AD328" s="192">
        <f>SUM((AD316+AD327))</f>
        <v>25403</v>
      </c>
      <c r="AE328" s="192">
        <f>SUM((AE316+AE327))</f>
        <v>15741</v>
      </c>
      <c r="AF328" s="192">
        <f>SUM((AF316+AF327))</f>
        <v>25817</v>
      </c>
      <c r="AG328" s="192">
        <f>SUM((AG316+AG327))</f>
        <v>10870</v>
      </c>
      <c r="AH328" s="187">
        <f>AH327+AH316</f>
        <v>24267</v>
      </c>
      <c r="AI328" s="187">
        <f>AI327+AI316</f>
        <v>24267</v>
      </c>
      <c r="AJ328" s="187">
        <f>AJ327+AJ316</f>
        <v>24267</v>
      </c>
      <c r="AK328" s="206">
        <f t="shared" si="284"/>
        <v>0</v>
      </c>
      <c r="AL328" s="202">
        <f t="shared" si="285"/>
        <v>0</v>
      </c>
    </row>
    <row r="329" spans="1:38" ht="12" customHeight="1">
      <c r="A329" s="3">
        <v>230</v>
      </c>
      <c r="B329" s="29" t="s">
        <v>63</v>
      </c>
      <c r="C329" s="3" t="s">
        <v>1</v>
      </c>
      <c r="D329" s="50" t="s">
        <v>2</v>
      </c>
      <c r="E329" s="50" t="s">
        <v>1</v>
      </c>
      <c r="F329" s="50" t="s">
        <v>2</v>
      </c>
      <c r="G329" s="50" t="s">
        <v>1</v>
      </c>
      <c r="H329" s="50" t="s">
        <v>2</v>
      </c>
      <c r="I329" s="50" t="s">
        <v>1</v>
      </c>
      <c r="J329" s="50" t="s">
        <v>2</v>
      </c>
      <c r="K329" s="50" t="s">
        <v>1</v>
      </c>
      <c r="L329" s="50" t="s">
        <v>2</v>
      </c>
      <c r="M329" s="50" t="s">
        <v>1</v>
      </c>
      <c r="N329" s="50" t="s">
        <v>2</v>
      </c>
      <c r="O329" s="50" t="s">
        <v>1</v>
      </c>
      <c r="P329" s="50" t="s">
        <v>2</v>
      </c>
      <c r="Q329" s="50" t="s">
        <v>41</v>
      </c>
      <c r="R329" s="50" t="s">
        <v>2</v>
      </c>
      <c r="S329" s="6" t="s">
        <v>1</v>
      </c>
      <c r="T329" s="6" t="s">
        <v>2</v>
      </c>
      <c r="U329" s="6" t="s">
        <v>41</v>
      </c>
      <c r="V329" s="6" t="s">
        <v>2</v>
      </c>
      <c r="W329" s="6" t="s">
        <v>1</v>
      </c>
      <c r="X329" s="6" t="s">
        <v>2</v>
      </c>
      <c r="Y329" s="6" t="s">
        <v>1</v>
      </c>
      <c r="Z329" s="6" t="s">
        <v>2</v>
      </c>
      <c r="AA329" s="6" t="s">
        <v>1</v>
      </c>
      <c r="AB329" s="6" t="s">
        <v>2</v>
      </c>
      <c r="AC329" s="3" t="s">
        <v>1</v>
      </c>
      <c r="AD329" s="3" t="s">
        <v>2</v>
      </c>
      <c r="AE329" s="3" t="s">
        <v>1</v>
      </c>
      <c r="AF329" s="3" t="s">
        <v>2</v>
      </c>
      <c r="AG329" s="3" t="s">
        <v>1</v>
      </c>
      <c r="AH329" s="3" t="s">
        <v>2</v>
      </c>
      <c r="AI329" s="3" t="s">
        <v>3</v>
      </c>
      <c r="AJ329" s="3" t="s">
        <v>2</v>
      </c>
      <c r="AK329" s="197" t="s">
        <v>461</v>
      </c>
      <c r="AL329" s="197" t="s">
        <v>462</v>
      </c>
    </row>
    <row r="330" spans="1:38" ht="12" customHeight="1">
      <c r="A330" s="3"/>
      <c r="B330" s="29"/>
      <c r="C330" s="3" t="s">
        <v>4</v>
      </c>
      <c r="D330" s="50" t="s">
        <v>5</v>
      </c>
      <c r="E330" s="50" t="s">
        <v>5</v>
      </c>
      <c r="F330" s="50" t="s">
        <v>6</v>
      </c>
      <c r="G330" s="50" t="s">
        <v>6</v>
      </c>
      <c r="H330" s="50" t="s">
        <v>7</v>
      </c>
      <c r="I330" s="50" t="s">
        <v>7</v>
      </c>
      <c r="J330" s="50" t="s">
        <v>8</v>
      </c>
      <c r="K330" s="50" t="s">
        <v>8</v>
      </c>
      <c r="L330" s="50" t="s">
        <v>9</v>
      </c>
      <c r="M330" s="50" t="s">
        <v>9</v>
      </c>
      <c r="N330" s="50" t="s">
        <v>42</v>
      </c>
      <c r="O330" s="50" t="s">
        <v>10</v>
      </c>
      <c r="P330" s="50" t="s">
        <v>43</v>
      </c>
      <c r="Q330" s="50" t="s">
        <v>43</v>
      </c>
      <c r="R330" s="50" t="s">
        <v>44</v>
      </c>
      <c r="S330" s="6" t="s">
        <v>12</v>
      </c>
      <c r="T330" s="6" t="s">
        <v>13</v>
      </c>
      <c r="U330" s="6" t="s">
        <v>13</v>
      </c>
      <c r="V330" s="6" t="s">
        <v>14</v>
      </c>
      <c r="W330" s="6" t="s">
        <v>14</v>
      </c>
      <c r="X330" s="6" t="s">
        <v>15</v>
      </c>
      <c r="Y330" s="6" t="s">
        <v>15</v>
      </c>
      <c r="Z330" s="6" t="s">
        <v>16</v>
      </c>
      <c r="AA330" s="6" t="s">
        <v>16</v>
      </c>
      <c r="AB330" s="6" t="s">
        <v>17</v>
      </c>
      <c r="AC330" s="6" t="s">
        <v>17</v>
      </c>
      <c r="AD330" s="6" t="s">
        <v>427</v>
      </c>
      <c r="AE330" s="6" t="s">
        <v>427</v>
      </c>
      <c r="AF330" s="6" t="s">
        <v>439</v>
      </c>
      <c r="AG330" s="6" t="s">
        <v>439</v>
      </c>
      <c r="AH330" s="6" t="s">
        <v>452</v>
      </c>
      <c r="AI330" s="6" t="s">
        <v>452</v>
      </c>
      <c r="AJ330" s="6" t="s">
        <v>464</v>
      </c>
      <c r="AK330" s="198" t="s">
        <v>463</v>
      </c>
      <c r="AL330" s="198" t="s">
        <v>463</v>
      </c>
    </row>
    <row r="331" spans="1:38" ht="12" customHeight="1">
      <c r="A331" s="25">
        <v>1001</v>
      </c>
      <c r="B331" s="26" t="s">
        <v>90</v>
      </c>
      <c r="C331" s="28">
        <v>49381</v>
      </c>
      <c r="D331" s="28">
        <v>50474</v>
      </c>
      <c r="E331" s="28">
        <v>51548</v>
      </c>
      <c r="F331" s="28">
        <v>53100</v>
      </c>
      <c r="G331" s="28">
        <v>53497</v>
      </c>
      <c r="H331" s="28">
        <v>55102</v>
      </c>
      <c r="I331" s="28">
        <v>55088</v>
      </c>
      <c r="J331" s="28">
        <v>56774</v>
      </c>
      <c r="K331" s="28">
        <v>57227</v>
      </c>
      <c r="L331" s="28">
        <v>58464</v>
      </c>
      <c r="M331" s="28">
        <v>58992</v>
      </c>
      <c r="N331" s="28">
        <v>63000</v>
      </c>
      <c r="O331" s="28">
        <v>65319</v>
      </c>
      <c r="P331" s="28">
        <v>67400</v>
      </c>
      <c r="Q331" s="28">
        <v>68546</v>
      </c>
      <c r="R331" s="28">
        <v>70100</v>
      </c>
      <c r="S331" s="28">
        <v>56978</v>
      </c>
      <c r="T331" s="28">
        <v>70000</v>
      </c>
      <c r="U331" s="28">
        <v>70290</v>
      </c>
      <c r="V331" s="28">
        <v>71400</v>
      </c>
      <c r="W331" s="28">
        <v>71379</v>
      </c>
      <c r="X331" s="28">
        <v>71400</v>
      </c>
      <c r="Y331" s="28">
        <v>71406</v>
      </c>
      <c r="Z331" s="28">
        <v>72828</v>
      </c>
      <c r="AA331" s="28">
        <v>73101</v>
      </c>
      <c r="AB331" s="28">
        <v>75000</v>
      </c>
      <c r="AC331" s="191">
        <v>75880</v>
      </c>
      <c r="AD331" s="191">
        <v>76500</v>
      </c>
      <c r="AE331" s="191">
        <v>77531</v>
      </c>
      <c r="AF331" s="191">
        <v>78030</v>
      </c>
      <c r="AG331" s="191">
        <v>78868</v>
      </c>
      <c r="AH331" s="117">
        <v>79980</v>
      </c>
      <c r="AI331" s="117">
        <v>79980</v>
      </c>
      <c r="AJ331" s="228">
        <v>81979.5</v>
      </c>
      <c r="AK331" s="142">
        <f>SUM(AJ331-AH331)</f>
        <v>1999.5</v>
      </c>
      <c r="AL331" s="240">
        <v>0.025</v>
      </c>
    </row>
    <row r="332" spans="1:38" ht="12" customHeight="1">
      <c r="A332" s="25">
        <v>1002</v>
      </c>
      <c r="B332" s="26" t="s">
        <v>91</v>
      </c>
      <c r="C332" s="28">
        <v>47484</v>
      </c>
      <c r="D332" s="28">
        <v>71820</v>
      </c>
      <c r="E332" s="28">
        <v>57996</v>
      </c>
      <c r="F332" s="28">
        <v>69153</v>
      </c>
      <c r="G332" s="28">
        <v>73764</v>
      </c>
      <c r="H332" s="28">
        <v>72000</v>
      </c>
      <c r="I332" s="28">
        <v>66412</v>
      </c>
      <c r="J332" s="28">
        <v>75000</v>
      </c>
      <c r="K332" s="28">
        <v>63595</v>
      </c>
      <c r="L332" s="28">
        <v>82170</v>
      </c>
      <c r="M332" s="28">
        <v>77506</v>
      </c>
      <c r="N332" s="28">
        <v>85500</v>
      </c>
      <c r="O332" s="28">
        <v>87316</v>
      </c>
      <c r="P332" s="28">
        <v>87500</v>
      </c>
      <c r="Q332" s="28">
        <v>79334</v>
      </c>
      <c r="R332" s="28">
        <v>91000</v>
      </c>
      <c r="S332" s="28">
        <v>93562</v>
      </c>
      <c r="T332" s="28">
        <v>94000</v>
      </c>
      <c r="U332" s="28">
        <v>80923</v>
      </c>
      <c r="V332" s="28">
        <v>98000</v>
      </c>
      <c r="W332" s="28">
        <v>90870</v>
      </c>
      <c r="X332" s="28">
        <v>98000</v>
      </c>
      <c r="Y332" s="28">
        <v>101963</v>
      </c>
      <c r="Z332" s="28">
        <v>104000</v>
      </c>
      <c r="AA332" s="28">
        <v>87669</v>
      </c>
      <c r="AB332" s="28">
        <v>113200</v>
      </c>
      <c r="AC332" s="191">
        <v>91513</v>
      </c>
      <c r="AD332" s="191">
        <v>115460</v>
      </c>
      <c r="AE332" s="191">
        <v>88839</v>
      </c>
      <c r="AF332" s="191">
        <v>118460</v>
      </c>
      <c r="AG332" s="191">
        <v>93584</v>
      </c>
      <c r="AH332" s="117">
        <v>118460</v>
      </c>
      <c r="AI332" s="117">
        <v>118460</v>
      </c>
      <c r="AJ332" s="228">
        <v>113500</v>
      </c>
      <c r="AK332" s="142">
        <f aca="true" t="shared" si="290" ref="AK332:AK350">SUM(AJ332-AH332)</f>
        <v>-4960</v>
      </c>
      <c r="AL332" s="240">
        <v>0</v>
      </c>
    </row>
    <row r="333" spans="1:38" s="24" customFormat="1" ht="12" customHeight="1">
      <c r="A333" s="25">
        <v>1012</v>
      </c>
      <c r="B333" s="26" t="s">
        <v>202</v>
      </c>
      <c r="C333" s="28">
        <v>1515</v>
      </c>
      <c r="D333" s="28">
        <v>3000</v>
      </c>
      <c r="E333" s="28">
        <v>1680</v>
      </c>
      <c r="F333" s="28">
        <v>3000</v>
      </c>
      <c r="G333" s="28">
        <v>0</v>
      </c>
      <c r="H333" s="28">
        <v>3000</v>
      </c>
      <c r="I333" s="28">
        <v>15</v>
      </c>
      <c r="J333" s="28">
        <v>3000</v>
      </c>
      <c r="K333" s="28">
        <v>0</v>
      </c>
      <c r="L333" s="28">
        <v>3000</v>
      </c>
      <c r="M333" s="28">
        <v>3573</v>
      </c>
      <c r="N333" s="28">
        <v>3000</v>
      </c>
      <c r="O333" s="28">
        <v>3000</v>
      </c>
      <c r="P333" s="28">
        <v>3000</v>
      </c>
      <c r="Q333" s="28">
        <v>2046</v>
      </c>
      <c r="R333" s="28">
        <v>3000</v>
      </c>
      <c r="S333" s="28">
        <v>3265</v>
      </c>
      <c r="T333" s="28">
        <v>3000</v>
      </c>
      <c r="U333" s="28">
        <v>2917</v>
      </c>
      <c r="V333" s="28">
        <v>3500</v>
      </c>
      <c r="W333" s="28">
        <v>922</v>
      </c>
      <c r="X333" s="28">
        <v>3500</v>
      </c>
      <c r="Y333" s="28">
        <v>1602</v>
      </c>
      <c r="Z333" s="28">
        <v>3500</v>
      </c>
      <c r="AA333" s="28">
        <v>1223</v>
      </c>
      <c r="AB333" s="28">
        <v>3500</v>
      </c>
      <c r="AC333" s="191">
        <v>1105</v>
      </c>
      <c r="AD333" s="191">
        <v>3500</v>
      </c>
      <c r="AE333" s="191">
        <v>3488</v>
      </c>
      <c r="AF333" s="191">
        <v>3500</v>
      </c>
      <c r="AG333" s="191">
        <v>2461</v>
      </c>
      <c r="AH333" s="117">
        <v>3500</v>
      </c>
      <c r="AI333" s="117">
        <v>3500</v>
      </c>
      <c r="AJ333" s="228">
        <v>3500</v>
      </c>
      <c r="AK333" s="142">
        <f t="shared" si="290"/>
        <v>0</v>
      </c>
      <c r="AL333" s="240">
        <v>0</v>
      </c>
    </row>
    <row r="334" spans="1:38" ht="12" customHeight="1">
      <c r="A334" s="25">
        <v>1020</v>
      </c>
      <c r="B334" s="26" t="s">
        <v>93</v>
      </c>
      <c r="C334" s="28">
        <v>6857</v>
      </c>
      <c r="D334" s="28">
        <v>9335</v>
      </c>
      <c r="E334" s="28">
        <v>9335</v>
      </c>
      <c r="F334" s="28">
        <v>9347</v>
      </c>
      <c r="G334" s="28">
        <v>12755</v>
      </c>
      <c r="H334" s="28">
        <v>9945</v>
      </c>
      <c r="I334" s="28">
        <v>8528</v>
      </c>
      <c r="J334" s="28">
        <v>10310</v>
      </c>
      <c r="K334" s="28">
        <v>11828</v>
      </c>
      <c r="L334" s="28">
        <v>10998</v>
      </c>
      <c r="M334" s="28">
        <v>13756</v>
      </c>
      <c r="N334" s="28">
        <v>11589</v>
      </c>
      <c r="O334" s="28">
        <v>15067</v>
      </c>
      <c r="P334" s="28">
        <v>12700</v>
      </c>
      <c r="Q334" s="28">
        <v>12500</v>
      </c>
      <c r="R334" s="28">
        <v>12700</v>
      </c>
      <c r="S334" s="28">
        <v>12370</v>
      </c>
      <c r="T334" s="28">
        <v>12700</v>
      </c>
      <c r="U334" s="28">
        <v>10557</v>
      </c>
      <c r="V334" s="28">
        <v>12700</v>
      </c>
      <c r="W334" s="28">
        <v>11385</v>
      </c>
      <c r="X334" s="28">
        <v>12700</v>
      </c>
      <c r="Y334" s="28">
        <v>12700</v>
      </c>
      <c r="Z334" s="28">
        <v>13700</v>
      </c>
      <c r="AA334" s="28">
        <v>11948</v>
      </c>
      <c r="AB334" s="28">
        <v>14660</v>
      </c>
      <c r="AC334" s="191">
        <v>12626</v>
      </c>
      <c r="AD334" s="191">
        <v>14660</v>
      </c>
      <c r="AE334" s="191">
        <v>12849</v>
      </c>
      <c r="AF334" s="191">
        <v>15031</v>
      </c>
      <c r="AG334" s="191">
        <v>13239</v>
      </c>
      <c r="AH334" s="117">
        <v>15500</v>
      </c>
      <c r="AI334" s="117">
        <v>15500</v>
      </c>
      <c r="AJ334" s="228">
        <v>15221</v>
      </c>
      <c r="AK334" s="142">
        <f t="shared" si="290"/>
        <v>-279</v>
      </c>
      <c r="AL334" s="240">
        <v>0</v>
      </c>
    </row>
    <row r="335" spans="1:38" s="24" customFormat="1" ht="12" customHeight="1">
      <c r="A335" s="30"/>
      <c r="B335" s="26" t="s">
        <v>130</v>
      </c>
      <c r="C335" s="4">
        <f>SUM(C331:C334)</f>
        <v>105237</v>
      </c>
      <c r="D335" s="4">
        <f aca="true" t="shared" si="291" ref="D335:J335">SUM(D331:D334)</f>
        <v>134629</v>
      </c>
      <c r="E335" s="4">
        <f t="shared" si="291"/>
        <v>120559</v>
      </c>
      <c r="F335" s="4">
        <f t="shared" si="291"/>
        <v>134600</v>
      </c>
      <c r="G335" s="4">
        <f t="shared" si="291"/>
        <v>140016</v>
      </c>
      <c r="H335" s="4">
        <f t="shared" si="291"/>
        <v>140047</v>
      </c>
      <c r="I335" s="4">
        <f t="shared" si="291"/>
        <v>130043</v>
      </c>
      <c r="J335" s="4">
        <f t="shared" si="291"/>
        <v>145084</v>
      </c>
      <c r="K335" s="4">
        <f aca="true" t="shared" si="292" ref="K335:W335">SUM(K331:K334)</f>
        <v>132650</v>
      </c>
      <c r="L335" s="4">
        <f t="shared" si="292"/>
        <v>154632</v>
      </c>
      <c r="M335" s="4">
        <f t="shared" si="292"/>
        <v>153827</v>
      </c>
      <c r="N335" s="4">
        <f t="shared" si="292"/>
        <v>163089</v>
      </c>
      <c r="O335" s="4">
        <f t="shared" si="292"/>
        <v>170702</v>
      </c>
      <c r="P335" s="4">
        <f t="shared" si="292"/>
        <v>170600</v>
      </c>
      <c r="Q335" s="4">
        <f t="shared" si="292"/>
        <v>162426</v>
      </c>
      <c r="R335" s="4">
        <f t="shared" si="292"/>
        <v>176800</v>
      </c>
      <c r="S335" s="4">
        <f t="shared" si="292"/>
        <v>166175</v>
      </c>
      <c r="T335" s="4">
        <f t="shared" si="292"/>
        <v>179700</v>
      </c>
      <c r="U335" s="4">
        <f t="shared" si="292"/>
        <v>164687</v>
      </c>
      <c r="V335" s="4">
        <f t="shared" si="292"/>
        <v>185600</v>
      </c>
      <c r="W335" s="4">
        <f t="shared" si="292"/>
        <v>174556</v>
      </c>
      <c r="X335" s="4">
        <v>185600</v>
      </c>
      <c r="Y335" s="4">
        <f>SUM(Y331:Y334)</f>
        <v>187671</v>
      </c>
      <c r="Z335" s="4">
        <v>194028</v>
      </c>
      <c r="AA335" s="4">
        <v>194028</v>
      </c>
      <c r="AB335" s="4">
        <f aca="true" t="shared" si="293" ref="AB335:AG335">SUM(AB331:AB334)</f>
        <v>206360</v>
      </c>
      <c r="AC335" s="192">
        <f t="shared" si="293"/>
        <v>181124</v>
      </c>
      <c r="AD335" s="192">
        <f t="shared" si="293"/>
        <v>210120</v>
      </c>
      <c r="AE335" s="192">
        <f t="shared" si="293"/>
        <v>182707</v>
      </c>
      <c r="AF335" s="192">
        <f t="shared" si="293"/>
        <v>215021</v>
      </c>
      <c r="AG335" s="192">
        <f t="shared" si="293"/>
        <v>188152</v>
      </c>
      <c r="AH335" s="138">
        <v>216971</v>
      </c>
      <c r="AI335" s="138">
        <v>216971</v>
      </c>
      <c r="AJ335" s="229">
        <v>216971</v>
      </c>
      <c r="AK335" s="203">
        <f>SUM(AK331:AK334)</f>
        <v>-3239.5</v>
      </c>
      <c r="AL335" s="241">
        <v>0</v>
      </c>
    </row>
    <row r="336" spans="1:38" ht="12" customHeight="1">
      <c r="A336" s="25">
        <v>2000</v>
      </c>
      <c r="B336" s="26" t="s">
        <v>201</v>
      </c>
      <c r="C336" s="28">
        <v>346</v>
      </c>
      <c r="D336" s="28">
        <v>350</v>
      </c>
      <c r="E336" s="28">
        <v>354</v>
      </c>
      <c r="F336" s="28">
        <v>750</v>
      </c>
      <c r="G336" s="28">
        <v>716</v>
      </c>
      <c r="H336" s="28">
        <v>840</v>
      </c>
      <c r="I336" s="28">
        <v>915</v>
      </c>
      <c r="J336" s="28">
        <v>840</v>
      </c>
      <c r="K336" s="28">
        <v>655</v>
      </c>
      <c r="L336" s="28">
        <v>840</v>
      </c>
      <c r="M336" s="28">
        <v>952</v>
      </c>
      <c r="N336" s="28">
        <v>900</v>
      </c>
      <c r="O336" s="28">
        <v>948</v>
      </c>
      <c r="P336" s="28">
        <v>950</v>
      </c>
      <c r="Q336" s="28">
        <v>738</v>
      </c>
      <c r="R336" s="28">
        <v>1050</v>
      </c>
      <c r="S336" s="28">
        <v>692</v>
      </c>
      <c r="T336" s="28">
        <v>1100</v>
      </c>
      <c r="U336" s="28">
        <v>231</v>
      </c>
      <c r="V336" s="28">
        <v>1100</v>
      </c>
      <c r="W336" s="28">
        <v>326</v>
      </c>
      <c r="X336" s="28">
        <v>800</v>
      </c>
      <c r="Y336" s="28">
        <v>1402</v>
      </c>
      <c r="Z336" s="28">
        <v>1200</v>
      </c>
      <c r="AA336" s="28">
        <v>1199</v>
      </c>
      <c r="AB336" s="28">
        <v>1680</v>
      </c>
      <c r="AC336" s="191">
        <v>1212</v>
      </c>
      <c r="AD336" s="191">
        <v>1680</v>
      </c>
      <c r="AE336" s="191">
        <v>1360</v>
      </c>
      <c r="AF336" s="191">
        <v>1680</v>
      </c>
      <c r="AG336" s="191">
        <v>1446</v>
      </c>
      <c r="AH336" s="117">
        <v>1700</v>
      </c>
      <c r="AI336" s="117">
        <v>1700</v>
      </c>
      <c r="AJ336" s="228">
        <v>1940</v>
      </c>
      <c r="AK336" s="142">
        <f t="shared" si="290"/>
        <v>240</v>
      </c>
      <c r="AL336" s="240">
        <v>0.1411764705882353</v>
      </c>
    </row>
    <row r="337" spans="1:38" ht="12" customHeight="1">
      <c r="A337" s="25">
        <v>2007</v>
      </c>
      <c r="B337" s="26" t="s">
        <v>148</v>
      </c>
      <c r="C337" s="28">
        <v>1828</v>
      </c>
      <c r="D337" s="28">
        <v>3000</v>
      </c>
      <c r="E337" s="28">
        <v>2193</v>
      </c>
      <c r="F337" s="28">
        <v>3000</v>
      </c>
      <c r="G337" s="28">
        <v>2463</v>
      </c>
      <c r="H337" s="28">
        <v>3000</v>
      </c>
      <c r="I337" s="28">
        <v>2871</v>
      </c>
      <c r="J337" s="28">
        <v>3000</v>
      </c>
      <c r="K337" s="28">
        <v>2581</v>
      </c>
      <c r="L337" s="28">
        <v>3000</v>
      </c>
      <c r="M337" s="28">
        <v>3284</v>
      </c>
      <c r="N337" s="28">
        <v>3000</v>
      </c>
      <c r="O337" s="28">
        <v>1980</v>
      </c>
      <c r="P337" s="28">
        <v>5000</v>
      </c>
      <c r="Q337" s="28">
        <v>4106</v>
      </c>
      <c r="R337" s="28">
        <v>5000</v>
      </c>
      <c r="S337" s="28">
        <v>6037</v>
      </c>
      <c r="T337" s="28">
        <v>5000</v>
      </c>
      <c r="U337" s="28">
        <v>5041</v>
      </c>
      <c r="V337" s="28">
        <v>5000</v>
      </c>
      <c r="W337" s="28">
        <v>3134</v>
      </c>
      <c r="X337" s="28">
        <v>4500</v>
      </c>
      <c r="Y337" s="28">
        <v>4335</v>
      </c>
      <c r="Z337" s="28">
        <v>3000</v>
      </c>
      <c r="AA337" s="28">
        <v>2935</v>
      </c>
      <c r="AB337" s="28">
        <v>3000</v>
      </c>
      <c r="AC337" s="191">
        <v>2714</v>
      </c>
      <c r="AD337" s="191">
        <v>3000</v>
      </c>
      <c r="AE337" s="191">
        <v>1971</v>
      </c>
      <c r="AF337" s="191">
        <v>3000</v>
      </c>
      <c r="AG337" s="191">
        <v>2614</v>
      </c>
      <c r="AH337" s="117">
        <v>8500</v>
      </c>
      <c r="AI337" s="117">
        <v>8500</v>
      </c>
      <c r="AJ337" s="228">
        <v>8500</v>
      </c>
      <c r="AK337" s="142">
        <f t="shared" si="290"/>
        <v>0</v>
      </c>
      <c r="AL337" s="240">
        <v>0</v>
      </c>
    </row>
    <row r="338" spans="1:38" ht="12" customHeight="1">
      <c r="A338" s="25">
        <v>2008</v>
      </c>
      <c r="B338" s="26" t="s">
        <v>103</v>
      </c>
      <c r="C338" s="28">
        <v>4063</v>
      </c>
      <c r="D338" s="28">
        <v>6200</v>
      </c>
      <c r="E338" s="28">
        <v>3695</v>
      </c>
      <c r="F338" s="28">
        <v>6200</v>
      </c>
      <c r="G338" s="28">
        <v>6454</v>
      </c>
      <c r="H338" s="28">
        <v>6200</v>
      </c>
      <c r="I338" s="28">
        <v>5396</v>
      </c>
      <c r="J338" s="28">
        <v>6200</v>
      </c>
      <c r="K338" s="28">
        <v>5257</v>
      </c>
      <c r="L338" s="28">
        <v>6500</v>
      </c>
      <c r="M338" s="28">
        <v>4774</v>
      </c>
      <c r="N338" s="28">
        <v>6500</v>
      </c>
      <c r="O338" s="28">
        <v>6281</v>
      </c>
      <c r="P338" s="28">
        <v>6000</v>
      </c>
      <c r="Q338" s="28">
        <v>4938</v>
      </c>
      <c r="R338" s="28">
        <v>6000</v>
      </c>
      <c r="S338" s="28">
        <v>4031</v>
      </c>
      <c r="T338" s="28">
        <v>7000</v>
      </c>
      <c r="U338" s="28">
        <v>5861</v>
      </c>
      <c r="V338" s="28">
        <v>6000</v>
      </c>
      <c r="W338" s="28">
        <v>2881</v>
      </c>
      <c r="X338" s="28">
        <v>6000</v>
      </c>
      <c r="Y338" s="28">
        <v>5881</v>
      </c>
      <c r="Z338" s="28">
        <v>6000</v>
      </c>
      <c r="AA338" s="28">
        <v>3519</v>
      </c>
      <c r="AB338" s="28">
        <v>6000</v>
      </c>
      <c r="AC338" s="191">
        <v>5076</v>
      </c>
      <c r="AD338" s="191">
        <v>6000</v>
      </c>
      <c r="AE338" s="191">
        <v>3700</v>
      </c>
      <c r="AF338" s="191">
        <v>6000</v>
      </c>
      <c r="AG338" s="191">
        <v>4317</v>
      </c>
      <c r="AH338" s="117">
        <v>6000</v>
      </c>
      <c r="AI338" s="117">
        <v>6000</v>
      </c>
      <c r="AJ338" s="228">
        <v>6000</v>
      </c>
      <c r="AK338" s="142">
        <f t="shared" si="290"/>
        <v>0</v>
      </c>
      <c r="AL338" s="240">
        <v>0</v>
      </c>
    </row>
    <row r="339" spans="1:38" ht="12" customHeight="1">
      <c r="A339" s="25">
        <v>2009</v>
      </c>
      <c r="B339" s="26" t="s">
        <v>149</v>
      </c>
      <c r="C339" s="28">
        <v>1847</v>
      </c>
      <c r="D339" s="28">
        <v>2100</v>
      </c>
      <c r="E339" s="28">
        <v>1892</v>
      </c>
      <c r="F339" s="28">
        <v>600</v>
      </c>
      <c r="G339" s="28">
        <v>600</v>
      </c>
      <c r="H339" s="28">
        <v>1900</v>
      </c>
      <c r="I339" s="28">
        <v>260</v>
      </c>
      <c r="J339" s="28">
        <v>600</v>
      </c>
      <c r="K339" s="28">
        <v>600</v>
      </c>
      <c r="L339" s="28">
        <v>2000</v>
      </c>
      <c r="M339" s="28">
        <v>1729</v>
      </c>
      <c r="N339" s="28">
        <v>2000</v>
      </c>
      <c r="O339" s="28">
        <v>853</v>
      </c>
      <c r="P339" s="28">
        <v>2000</v>
      </c>
      <c r="Q339" s="28">
        <v>1850</v>
      </c>
      <c r="R339" s="28">
        <v>2000</v>
      </c>
      <c r="S339" s="28">
        <v>698</v>
      </c>
      <c r="T339" s="28">
        <v>2500</v>
      </c>
      <c r="U339" s="28">
        <v>1283</v>
      </c>
      <c r="V339" s="28">
        <v>1000</v>
      </c>
      <c r="W339" s="28">
        <v>30</v>
      </c>
      <c r="X339" s="28">
        <v>1000</v>
      </c>
      <c r="Y339" s="28">
        <v>0</v>
      </c>
      <c r="Z339" s="28">
        <v>500</v>
      </c>
      <c r="AA339" s="28">
        <v>100</v>
      </c>
      <c r="AB339" s="28">
        <v>500</v>
      </c>
      <c r="AC339" s="191">
        <v>0</v>
      </c>
      <c r="AD339" s="191">
        <v>500</v>
      </c>
      <c r="AE339" s="191">
        <v>205</v>
      </c>
      <c r="AF339" s="191">
        <v>500</v>
      </c>
      <c r="AG339" s="191">
        <v>100</v>
      </c>
      <c r="AH339" s="117">
        <v>500</v>
      </c>
      <c r="AI339" s="117">
        <v>500</v>
      </c>
      <c r="AJ339" s="228">
        <v>500</v>
      </c>
      <c r="AK339" s="142">
        <f t="shared" si="290"/>
        <v>0</v>
      </c>
      <c r="AL339" s="240">
        <v>0</v>
      </c>
    </row>
    <row r="340" spans="1:38" ht="12" customHeight="1">
      <c r="A340" s="25">
        <v>2032</v>
      </c>
      <c r="B340" s="26" t="s">
        <v>192</v>
      </c>
      <c r="C340" s="28">
        <v>12357</v>
      </c>
      <c r="D340" s="28">
        <v>12000</v>
      </c>
      <c r="E340" s="28">
        <v>11076</v>
      </c>
      <c r="F340" s="28">
        <v>13000</v>
      </c>
      <c r="G340" s="28">
        <v>12298</v>
      </c>
      <c r="H340" s="28">
        <v>13000</v>
      </c>
      <c r="I340" s="28">
        <v>11739</v>
      </c>
      <c r="J340" s="28">
        <v>13500</v>
      </c>
      <c r="K340" s="28">
        <v>10335</v>
      </c>
      <c r="L340" s="28">
        <v>14500</v>
      </c>
      <c r="M340" s="28">
        <v>13653</v>
      </c>
      <c r="N340" s="28">
        <v>14500</v>
      </c>
      <c r="O340" s="28">
        <v>13294</v>
      </c>
      <c r="P340" s="28">
        <v>14500</v>
      </c>
      <c r="Q340" s="28">
        <v>14321</v>
      </c>
      <c r="R340" s="28">
        <v>24000</v>
      </c>
      <c r="S340" s="28">
        <v>22099</v>
      </c>
      <c r="T340" s="28">
        <v>16000</v>
      </c>
      <c r="U340" s="28">
        <v>16102</v>
      </c>
      <c r="V340" s="28">
        <v>16000</v>
      </c>
      <c r="W340" s="28">
        <v>15795</v>
      </c>
      <c r="X340" s="28">
        <v>16500</v>
      </c>
      <c r="Y340" s="28">
        <v>15821</v>
      </c>
      <c r="Z340" s="28">
        <v>16500</v>
      </c>
      <c r="AA340" s="28">
        <v>14729</v>
      </c>
      <c r="AB340" s="28">
        <v>16000</v>
      </c>
      <c r="AC340" s="191">
        <v>15382</v>
      </c>
      <c r="AD340" s="191">
        <v>16000</v>
      </c>
      <c r="AE340" s="191">
        <v>17570</v>
      </c>
      <c r="AF340" s="191">
        <v>18500</v>
      </c>
      <c r="AG340" s="191">
        <v>17297</v>
      </c>
      <c r="AH340" s="117">
        <v>20000</v>
      </c>
      <c r="AI340" s="117">
        <v>20000</v>
      </c>
      <c r="AJ340" s="228">
        <v>20000</v>
      </c>
      <c r="AK340" s="142">
        <f t="shared" si="290"/>
        <v>0</v>
      </c>
      <c r="AL340" s="240">
        <v>0</v>
      </c>
    </row>
    <row r="341" spans="1:38" ht="12" customHeight="1">
      <c r="A341" s="25">
        <v>2033</v>
      </c>
      <c r="B341" s="26" t="s">
        <v>203</v>
      </c>
      <c r="C341" s="28">
        <v>9821</v>
      </c>
      <c r="D341" s="28">
        <v>10000</v>
      </c>
      <c r="E341" s="28">
        <v>9991</v>
      </c>
      <c r="F341" s="28">
        <v>10500</v>
      </c>
      <c r="G341" s="28">
        <v>8863</v>
      </c>
      <c r="H341" s="28">
        <v>10500</v>
      </c>
      <c r="I341" s="28">
        <v>9889</v>
      </c>
      <c r="J341" s="28">
        <v>10500</v>
      </c>
      <c r="K341" s="28">
        <v>8644</v>
      </c>
      <c r="L341" s="28">
        <v>10500</v>
      </c>
      <c r="M341" s="28">
        <v>9332</v>
      </c>
      <c r="N341" s="28">
        <v>10500</v>
      </c>
      <c r="O341" s="28">
        <v>8502</v>
      </c>
      <c r="P341" s="28">
        <v>10000</v>
      </c>
      <c r="Q341" s="28">
        <v>9857</v>
      </c>
      <c r="R341" s="28">
        <v>9000</v>
      </c>
      <c r="S341" s="28">
        <v>9242</v>
      </c>
      <c r="T341" s="28">
        <v>9000</v>
      </c>
      <c r="U341" s="28">
        <v>8701</v>
      </c>
      <c r="V341" s="28">
        <v>9000</v>
      </c>
      <c r="W341" s="28">
        <v>8596</v>
      </c>
      <c r="X341" s="28">
        <v>9000</v>
      </c>
      <c r="Y341" s="28">
        <v>8892</v>
      </c>
      <c r="Z341" s="28">
        <v>10000</v>
      </c>
      <c r="AA341" s="28">
        <v>8609</v>
      </c>
      <c r="AB341" s="28">
        <v>10000</v>
      </c>
      <c r="AC341" s="191">
        <v>7522</v>
      </c>
      <c r="AD341" s="191">
        <v>10000</v>
      </c>
      <c r="AE341" s="191">
        <v>7730</v>
      </c>
      <c r="AF341" s="191">
        <v>10000</v>
      </c>
      <c r="AG341" s="191">
        <v>8540</v>
      </c>
      <c r="AH341" s="117">
        <v>10000</v>
      </c>
      <c r="AI341" s="117">
        <v>10000</v>
      </c>
      <c r="AJ341" s="228">
        <v>8000</v>
      </c>
      <c r="AK341" s="142">
        <f t="shared" si="290"/>
        <v>-2000</v>
      </c>
      <c r="AL341" s="240">
        <v>-0.2</v>
      </c>
    </row>
    <row r="342" spans="1:38" ht="12" customHeight="1">
      <c r="A342" s="25">
        <v>2034</v>
      </c>
      <c r="B342" s="26" t="s">
        <v>110</v>
      </c>
      <c r="C342" s="28">
        <v>5198</v>
      </c>
      <c r="D342" s="28">
        <v>5000</v>
      </c>
      <c r="E342" s="28">
        <v>4881</v>
      </c>
      <c r="F342" s="28">
        <v>5100</v>
      </c>
      <c r="G342" s="28">
        <v>4602</v>
      </c>
      <c r="H342" s="28">
        <v>6000</v>
      </c>
      <c r="I342" s="28">
        <v>5378</v>
      </c>
      <c r="J342" s="28">
        <v>6000</v>
      </c>
      <c r="K342" s="28">
        <v>5040</v>
      </c>
      <c r="L342" s="28">
        <v>6000</v>
      </c>
      <c r="M342" s="28">
        <v>5717</v>
      </c>
      <c r="N342" s="28">
        <v>6000</v>
      </c>
      <c r="O342" s="28">
        <v>5528</v>
      </c>
      <c r="P342" s="28">
        <v>6500</v>
      </c>
      <c r="Q342" s="28">
        <v>6219</v>
      </c>
      <c r="R342" s="28">
        <v>6500</v>
      </c>
      <c r="S342" s="28">
        <v>6358</v>
      </c>
      <c r="T342" s="28">
        <v>6500</v>
      </c>
      <c r="U342" s="28">
        <v>6175</v>
      </c>
      <c r="V342" s="28">
        <v>6500</v>
      </c>
      <c r="W342" s="28">
        <v>7549</v>
      </c>
      <c r="X342" s="28">
        <v>7500</v>
      </c>
      <c r="Y342" s="28">
        <v>5388</v>
      </c>
      <c r="Z342" s="28">
        <v>8000</v>
      </c>
      <c r="AA342" s="28">
        <v>7686</v>
      </c>
      <c r="AB342" s="28">
        <v>8000</v>
      </c>
      <c r="AC342" s="191">
        <v>7134</v>
      </c>
      <c r="AD342" s="191">
        <v>8000</v>
      </c>
      <c r="AE342" s="191">
        <v>8084</v>
      </c>
      <c r="AF342" s="191">
        <v>8000</v>
      </c>
      <c r="AG342" s="191">
        <v>7907</v>
      </c>
      <c r="AH342" s="117">
        <v>8000</v>
      </c>
      <c r="AI342" s="117">
        <v>8000</v>
      </c>
      <c r="AJ342" s="228">
        <v>12000</v>
      </c>
      <c r="AK342" s="142">
        <f t="shared" si="290"/>
        <v>4000</v>
      </c>
      <c r="AL342" s="240">
        <v>0.5</v>
      </c>
    </row>
    <row r="343" spans="1:38" ht="12" customHeight="1">
      <c r="A343" s="25">
        <v>2071</v>
      </c>
      <c r="B343" s="26" t="s">
        <v>117</v>
      </c>
      <c r="C343" s="28">
        <v>944</v>
      </c>
      <c r="D343" s="28">
        <v>2000</v>
      </c>
      <c r="E343" s="28">
        <v>767</v>
      </c>
      <c r="F343" s="28">
        <v>2500</v>
      </c>
      <c r="G343" s="28">
        <v>760</v>
      </c>
      <c r="H343" s="28">
        <v>2000</v>
      </c>
      <c r="I343" s="28">
        <v>668</v>
      </c>
      <c r="J343" s="28">
        <v>2000</v>
      </c>
      <c r="K343" s="28">
        <v>965</v>
      </c>
      <c r="L343" s="28">
        <v>2000</v>
      </c>
      <c r="M343" s="28">
        <v>769</v>
      </c>
      <c r="N343" s="28">
        <v>2000</v>
      </c>
      <c r="O343" s="28">
        <v>2040</v>
      </c>
      <c r="P343" s="28">
        <v>1500</v>
      </c>
      <c r="Q343" s="28">
        <v>1001</v>
      </c>
      <c r="R343" s="28">
        <v>1500</v>
      </c>
      <c r="S343" s="28">
        <v>480</v>
      </c>
      <c r="T343" s="28">
        <v>2000</v>
      </c>
      <c r="U343" s="28">
        <v>650</v>
      </c>
      <c r="V343" s="28">
        <v>2400</v>
      </c>
      <c r="W343" s="28">
        <v>0</v>
      </c>
      <c r="X343" s="28">
        <v>1800</v>
      </c>
      <c r="Y343" s="28">
        <v>0</v>
      </c>
      <c r="Z343" s="28">
        <v>1200</v>
      </c>
      <c r="AA343" s="28">
        <v>748</v>
      </c>
      <c r="AB343" s="28">
        <v>1600</v>
      </c>
      <c r="AC343" s="191">
        <v>0</v>
      </c>
      <c r="AD343" s="191">
        <v>1600</v>
      </c>
      <c r="AE343" s="191">
        <v>839</v>
      </c>
      <c r="AF343" s="191">
        <v>1600</v>
      </c>
      <c r="AG343" s="191">
        <v>1382</v>
      </c>
      <c r="AH343" s="117">
        <v>1600</v>
      </c>
      <c r="AI343" s="117">
        <v>1600</v>
      </c>
      <c r="AJ343" s="228">
        <v>1600</v>
      </c>
      <c r="AK343" s="142">
        <f t="shared" si="290"/>
        <v>0</v>
      </c>
      <c r="AL343" s="240">
        <v>0</v>
      </c>
    </row>
    <row r="344" spans="1:38" ht="12" customHeight="1">
      <c r="A344" s="25">
        <v>3002</v>
      </c>
      <c r="B344" s="26" t="s">
        <v>196</v>
      </c>
      <c r="C344" s="28">
        <v>2177</v>
      </c>
      <c r="D344" s="28">
        <v>3250</v>
      </c>
      <c r="E344" s="28">
        <v>2827</v>
      </c>
      <c r="F344" s="28">
        <v>3300</v>
      </c>
      <c r="G344" s="28">
        <v>2502</v>
      </c>
      <c r="H344" s="28">
        <v>3000</v>
      </c>
      <c r="I344" s="28">
        <v>2408</v>
      </c>
      <c r="J344" s="28">
        <v>3000</v>
      </c>
      <c r="K344" s="28">
        <v>2423</v>
      </c>
      <c r="L344" s="28">
        <v>3000</v>
      </c>
      <c r="M344" s="28">
        <v>3683</v>
      </c>
      <c r="N344" s="28">
        <v>3795</v>
      </c>
      <c r="O344" s="28">
        <v>6469</v>
      </c>
      <c r="P344" s="28">
        <v>5500</v>
      </c>
      <c r="Q344" s="28">
        <v>6508</v>
      </c>
      <c r="R344" s="28">
        <v>5500</v>
      </c>
      <c r="S344" s="28">
        <v>8991</v>
      </c>
      <c r="T344" s="28">
        <v>9000</v>
      </c>
      <c r="U344" s="28">
        <v>7583</v>
      </c>
      <c r="V344" s="28">
        <v>8600</v>
      </c>
      <c r="W344" s="28">
        <v>5312</v>
      </c>
      <c r="X344" s="28">
        <v>8000</v>
      </c>
      <c r="Y344" s="28">
        <v>6017</v>
      </c>
      <c r="Z344" s="28">
        <v>8664</v>
      </c>
      <c r="AA344" s="28">
        <v>9443</v>
      </c>
      <c r="AB344" s="28">
        <v>9000</v>
      </c>
      <c r="AC344" s="191">
        <v>8874</v>
      </c>
      <c r="AD344" s="191">
        <v>9000</v>
      </c>
      <c r="AE344" s="191">
        <v>9948</v>
      </c>
      <c r="AF344" s="191">
        <v>9500</v>
      </c>
      <c r="AG344" s="191">
        <v>9031</v>
      </c>
      <c r="AH344" s="117">
        <v>9500</v>
      </c>
      <c r="AI344" s="117">
        <v>9500</v>
      </c>
      <c r="AJ344" s="228">
        <v>9500</v>
      </c>
      <c r="AK344" s="142">
        <f t="shared" si="290"/>
        <v>0</v>
      </c>
      <c r="AL344" s="240">
        <v>0</v>
      </c>
    </row>
    <row r="345" spans="1:38" ht="12" customHeight="1">
      <c r="A345" s="25">
        <v>3004</v>
      </c>
      <c r="B345" s="26" t="s">
        <v>109</v>
      </c>
      <c r="C345" s="28">
        <v>10105</v>
      </c>
      <c r="D345" s="28">
        <v>10000</v>
      </c>
      <c r="E345" s="28">
        <v>9846</v>
      </c>
      <c r="F345" s="28">
        <v>11000</v>
      </c>
      <c r="G345" s="28">
        <v>12102</v>
      </c>
      <c r="H345" s="28">
        <v>11000</v>
      </c>
      <c r="I345" s="28">
        <v>10723</v>
      </c>
      <c r="J345" s="28">
        <v>12000</v>
      </c>
      <c r="K345" s="28">
        <v>12599</v>
      </c>
      <c r="L345" s="28">
        <v>13000</v>
      </c>
      <c r="M345" s="28">
        <v>10486</v>
      </c>
      <c r="N345" s="28">
        <v>13000</v>
      </c>
      <c r="O345" s="28">
        <v>9685</v>
      </c>
      <c r="P345" s="28">
        <v>13000</v>
      </c>
      <c r="Q345" s="28">
        <v>13096</v>
      </c>
      <c r="R345" s="28">
        <v>12000</v>
      </c>
      <c r="S345" s="28">
        <v>11700</v>
      </c>
      <c r="T345" s="28">
        <v>12000</v>
      </c>
      <c r="U345" s="28">
        <v>2651</v>
      </c>
      <c r="V345" s="28">
        <v>12000</v>
      </c>
      <c r="W345" s="28">
        <v>20994</v>
      </c>
      <c r="X345" s="28">
        <v>12000</v>
      </c>
      <c r="Y345" s="28">
        <v>11871</v>
      </c>
      <c r="Z345" s="28">
        <v>12000</v>
      </c>
      <c r="AA345" s="28">
        <v>10412</v>
      </c>
      <c r="AB345" s="28">
        <v>12000</v>
      </c>
      <c r="AC345" s="191">
        <v>11822</v>
      </c>
      <c r="AD345" s="191">
        <v>12000</v>
      </c>
      <c r="AE345" s="191">
        <v>11639</v>
      </c>
      <c r="AF345" s="191">
        <v>12000</v>
      </c>
      <c r="AG345" s="191">
        <v>11669</v>
      </c>
      <c r="AH345" s="117">
        <v>14000</v>
      </c>
      <c r="AI345" s="117">
        <v>14000</v>
      </c>
      <c r="AJ345" s="228">
        <v>14000</v>
      </c>
      <c r="AK345" s="142">
        <f t="shared" si="290"/>
        <v>0</v>
      </c>
      <c r="AL345" s="240">
        <v>0</v>
      </c>
    </row>
    <row r="346" spans="1:38" ht="12" customHeight="1">
      <c r="A346" s="25">
        <v>3005</v>
      </c>
      <c r="B346" s="26" t="s">
        <v>197</v>
      </c>
      <c r="C346" s="28">
        <v>4116</v>
      </c>
      <c r="D346" s="28">
        <v>5000</v>
      </c>
      <c r="E346" s="28">
        <v>3795</v>
      </c>
      <c r="F346" s="28">
        <v>5500</v>
      </c>
      <c r="G346" s="28">
        <v>4491</v>
      </c>
      <c r="H346" s="28">
        <v>6000</v>
      </c>
      <c r="I346" s="28">
        <v>5896</v>
      </c>
      <c r="J346" s="28">
        <v>6000</v>
      </c>
      <c r="K346" s="28">
        <v>5437</v>
      </c>
      <c r="L346" s="28">
        <v>6000</v>
      </c>
      <c r="M346" s="28">
        <v>4763</v>
      </c>
      <c r="N346" s="28">
        <v>6500</v>
      </c>
      <c r="O346" s="28">
        <v>6709</v>
      </c>
      <c r="P346" s="28">
        <v>6500</v>
      </c>
      <c r="Q346" s="28">
        <v>4668</v>
      </c>
      <c r="R346" s="28">
        <v>7000</v>
      </c>
      <c r="S346" s="28">
        <v>6783</v>
      </c>
      <c r="T346" s="28">
        <v>12000</v>
      </c>
      <c r="U346" s="28">
        <v>13226</v>
      </c>
      <c r="V346" s="28">
        <v>11000</v>
      </c>
      <c r="W346" s="28">
        <v>9089</v>
      </c>
      <c r="X346" s="28">
        <v>11500</v>
      </c>
      <c r="Y346" s="28">
        <v>9246</v>
      </c>
      <c r="Z346" s="28">
        <v>11500</v>
      </c>
      <c r="AA346" s="28">
        <v>10683</v>
      </c>
      <c r="AB346" s="28">
        <v>11000</v>
      </c>
      <c r="AC346" s="191">
        <v>10663</v>
      </c>
      <c r="AD346" s="191">
        <v>11000</v>
      </c>
      <c r="AE346" s="191">
        <v>16557</v>
      </c>
      <c r="AF346" s="191">
        <v>11000</v>
      </c>
      <c r="AG346" s="191">
        <v>10295</v>
      </c>
      <c r="AH346" s="117">
        <v>12500</v>
      </c>
      <c r="AI346" s="117">
        <v>12500</v>
      </c>
      <c r="AJ346" s="228">
        <v>46700</v>
      </c>
      <c r="AK346" s="142">
        <f t="shared" si="290"/>
        <v>34200</v>
      </c>
      <c r="AL346" s="240">
        <v>2.736</v>
      </c>
    </row>
    <row r="347" spans="1:38" s="24" customFormat="1" ht="12" customHeight="1">
      <c r="A347" s="25">
        <v>3006</v>
      </c>
      <c r="B347" s="26" t="s">
        <v>145</v>
      </c>
      <c r="C347" s="28">
        <v>5249</v>
      </c>
      <c r="D347" s="28">
        <v>6500</v>
      </c>
      <c r="E347" s="28">
        <v>6836</v>
      </c>
      <c r="F347" s="28">
        <v>7900</v>
      </c>
      <c r="G347" s="28">
        <v>10524</v>
      </c>
      <c r="H347" s="28">
        <v>7900</v>
      </c>
      <c r="I347" s="28">
        <v>6191</v>
      </c>
      <c r="J347" s="28">
        <v>8000</v>
      </c>
      <c r="K347" s="28">
        <v>6454</v>
      </c>
      <c r="L347" s="28">
        <v>8000</v>
      </c>
      <c r="M347" s="28">
        <v>8237</v>
      </c>
      <c r="N347" s="28">
        <v>8100</v>
      </c>
      <c r="O347" s="28">
        <v>6890</v>
      </c>
      <c r="P347" s="28">
        <v>8100</v>
      </c>
      <c r="Q347" s="28">
        <v>7278</v>
      </c>
      <c r="R347" s="28">
        <v>7900</v>
      </c>
      <c r="S347" s="28">
        <v>8466</v>
      </c>
      <c r="T347" s="28">
        <v>11000</v>
      </c>
      <c r="U347" s="28">
        <v>10272</v>
      </c>
      <c r="V347" s="28">
        <v>9000</v>
      </c>
      <c r="W347" s="28">
        <v>7596</v>
      </c>
      <c r="X347" s="28">
        <v>12000</v>
      </c>
      <c r="Y347" s="28">
        <v>8235</v>
      </c>
      <c r="Z347" s="28">
        <v>12000</v>
      </c>
      <c r="AA347" s="28">
        <v>7962</v>
      </c>
      <c r="AB347" s="28">
        <v>11500</v>
      </c>
      <c r="AC347" s="191">
        <v>10158</v>
      </c>
      <c r="AD347" s="191">
        <v>11500</v>
      </c>
      <c r="AE347" s="191">
        <v>9497</v>
      </c>
      <c r="AF347" s="191">
        <v>11500</v>
      </c>
      <c r="AG347" s="191">
        <v>9246</v>
      </c>
      <c r="AH347" s="117">
        <v>11500</v>
      </c>
      <c r="AI347" s="117">
        <v>11500</v>
      </c>
      <c r="AJ347" s="228">
        <v>11500</v>
      </c>
      <c r="AK347" s="142">
        <f t="shared" si="290"/>
        <v>0</v>
      </c>
      <c r="AL347" s="240">
        <v>0</v>
      </c>
    </row>
    <row r="348" spans="1:38" s="24" customFormat="1" ht="12" customHeight="1">
      <c r="A348" s="25">
        <v>3007</v>
      </c>
      <c r="B348" s="26" t="s">
        <v>204</v>
      </c>
      <c r="C348" s="28">
        <v>1403</v>
      </c>
      <c r="D348" s="28">
        <v>1800</v>
      </c>
      <c r="E348" s="28">
        <v>489</v>
      </c>
      <c r="F348" s="28">
        <v>1800</v>
      </c>
      <c r="G348" s="28">
        <v>1503</v>
      </c>
      <c r="H348" s="28">
        <v>1800</v>
      </c>
      <c r="I348" s="28">
        <v>1987</v>
      </c>
      <c r="J348" s="28">
        <v>1800</v>
      </c>
      <c r="K348" s="28">
        <v>920</v>
      </c>
      <c r="L348" s="28">
        <v>1800</v>
      </c>
      <c r="M348" s="28">
        <v>1358</v>
      </c>
      <c r="N348" s="28">
        <v>1800</v>
      </c>
      <c r="O348" s="28">
        <v>797</v>
      </c>
      <c r="P348" s="28">
        <v>1800</v>
      </c>
      <c r="Q348" s="28">
        <v>949</v>
      </c>
      <c r="R348" s="28">
        <v>1500</v>
      </c>
      <c r="S348" s="28">
        <v>1459</v>
      </c>
      <c r="T348" s="28">
        <v>1500</v>
      </c>
      <c r="U348" s="28">
        <v>1345</v>
      </c>
      <c r="V348" s="28">
        <v>1000</v>
      </c>
      <c r="W348" s="28">
        <v>1000</v>
      </c>
      <c r="X348" s="28">
        <v>1000</v>
      </c>
      <c r="Y348" s="28">
        <v>885</v>
      </c>
      <c r="Z348" s="28">
        <v>1000</v>
      </c>
      <c r="AA348" s="28">
        <v>790</v>
      </c>
      <c r="AB348" s="28">
        <v>1000</v>
      </c>
      <c r="AC348" s="191">
        <v>659</v>
      </c>
      <c r="AD348" s="191">
        <v>1000</v>
      </c>
      <c r="AE348" s="191">
        <v>219</v>
      </c>
      <c r="AF348" s="191">
        <v>1000</v>
      </c>
      <c r="AG348" s="191">
        <v>804</v>
      </c>
      <c r="AH348" s="117">
        <v>1100</v>
      </c>
      <c r="AI348" s="117">
        <v>1100</v>
      </c>
      <c r="AJ348" s="228">
        <v>1100</v>
      </c>
      <c r="AK348" s="142">
        <f t="shared" si="290"/>
        <v>0</v>
      </c>
      <c r="AL348" s="240">
        <v>0</v>
      </c>
    </row>
    <row r="349" spans="1:38" s="24" customFormat="1" ht="12" customHeight="1">
      <c r="A349" s="30"/>
      <c r="B349" s="26"/>
      <c r="C349" s="4">
        <f aca="true" t="shared" si="294" ref="C349:J349">SUM(C359:C372)</f>
        <v>294944</v>
      </c>
      <c r="D349" s="4">
        <f t="shared" si="294"/>
        <v>300544</v>
      </c>
      <c r="E349" s="4">
        <f t="shared" si="294"/>
        <v>275485</v>
      </c>
      <c r="F349" s="4">
        <f t="shared" si="294"/>
        <v>301892</v>
      </c>
      <c r="G349" s="4">
        <f t="shared" si="294"/>
        <v>291227</v>
      </c>
      <c r="H349" s="4">
        <f t="shared" si="294"/>
        <v>300535</v>
      </c>
      <c r="I349" s="4">
        <f t="shared" si="294"/>
        <v>298937</v>
      </c>
      <c r="J349" s="4">
        <f t="shared" si="294"/>
        <v>298891</v>
      </c>
      <c r="K349" s="4">
        <f aca="true" t="shared" si="295" ref="K349:Y349">SUM(K336:K348)</f>
        <v>61910</v>
      </c>
      <c r="L349" s="4">
        <f t="shared" si="295"/>
        <v>77140</v>
      </c>
      <c r="M349" s="4">
        <f t="shared" si="295"/>
        <v>68737</v>
      </c>
      <c r="N349" s="4">
        <f t="shared" si="295"/>
        <v>78595</v>
      </c>
      <c r="O349" s="4">
        <f t="shared" si="295"/>
        <v>69976</v>
      </c>
      <c r="P349" s="4">
        <f t="shared" si="295"/>
        <v>81350</v>
      </c>
      <c r="Q349" s="4">
        <f t="shared" si="295"/>
        <v>75529</v>
      </c>
      <c r="R349" s="4">
        <f t="shared" si="295"/>
        <v>88950</v>
      </c>
      <c r="S349" s="4">
        <f t="shared" si="295"/>
        <v>87036</v>
      </c>
      <c r="T349" s="4">
        <f t="shared" si="295"/>
        <v>94600</v>
      </c>
      <c r="U349" s="4">
        <f t="shared" si="295"/>
        <v>79121</v>
      </c>
      <c r="V349" s="4">
        <f t="shared" si="295"/>
        <v>88600</v>
      </c>
      <c r="W349" s="4">
        <f t="shared" si="295"/>
        <v>82302</v>
      </c>
      <c r="X349" s="4">
        <f t="shared" si="295"/>
        <v>91600</v>
      </c>
      <c r="Y349" s="4">
        <f t="shared" si="295"/>
        <v>77973</v>
      </c>
      <c r="Z349" s="4">
        <f aca="true" t="shared" si="296" ref="Z349:AF349">SUM(Z336:Z348)</f>
        <v>91564</v>
      </c>
      <c r="AA349" s="4">
        <f t="shared" si="296"/>
        <v>78815</v>
      </c>
      <c r="AB349" s="4">
        <f t="shared" si="296"/>
        <v>91280</v>
      </c>
      <c r="AC349" s="192">
        <f t="shared" si="296"/>
        <v>81216</v>
      </c>
      <c r="AD349" s="192">
        <f t="shared" si="296"/>
        <v>91280</v>
      </c>
      <c r="AE349" s="192">
        <f t="shared" si="296"/>
        <v>89319</v>
      </c>
      <c r="AF349" s="192">
        <f t="shared" si="296"/>
        <v>94280</v>
      </c>
      <c r="AG349" s="192">
        <f>SUM(AG336:AG348)</f>
        <v>84648</v>
      </c>
      <c r="AH349" s="138">
        <f>SUM(AH336:AH348)</f>
        <v>104900</v>
      </c>
      <c r="AI349" s="138">
        <f>SUM(AI336:AI348)</f>
        <v>104900</v>
      </c>
      <c r="AJ349" s="229">
        <v>141340</v>
      </c>
      <c r="AK349" s="203">
        <f t="shared" si="290"/>
        <v>36440</v>
      </c>
      <c r="AL349" s="241">
        <v>0.34737845567206865</v>
      </c>
    </row>
    <row r="350" spans="1:38" s="24" customFormat="1" ht="12" customHeight="1">
      <c r="A350" s="30">
        <v>230</v>
      </c>
      <c r="B350" s="26" t="s">
        <v>63</v>
      </c>
      <c r="C350" s="4">
        <f aca="true" t="shared" si="297" ref="C350:Z350">SUM(C335+C349)</f>
        <v>400181</v>
      </c>
      <c r="D350" s="4">
        <f t="shared" si="297"/>
        <v>435173</v>
      </c>
      <c r="E350" s="4">
        <f t="shared" si="297"/>
        <v>396044</v>
      </c>
      <c r="F350" s="4">
        <f t="shared" si="297"/>
        <v>436492</v>
      </c>
      <c r="G350" s="4">
        <f t="shared" si="297"/>
        <v>431243</v>
      </c>
      <c r="H350" s="4">
        <f t="shared" si="297"/>
        <v>440582</v>
      </c>
      <c r="I350" s="4">
        <f t="shared" si="297"/>
        <v>428980</v>
      </c>
      <c r="J350" s="4">
        <f t="shared" si="297"/>
        <v>443975</v>
      </c>
      <c r="K350" s="4">
        <f t="shared" si="297"/>
        <v>194560</v>
      </c>
      <c r="L350" s="4">
        <f t="shared" si="297"/>
        <v>231772</v>
      </c>
      <c r="M350" s="4">
        <f t="shared" si="297"/>
        <v>222564</v>
      </c>
      <c r="N350" s="4">
        <f t="shared" si="297"/>
        <v>241684</v>
      </c>
      <c r="O350" s="4">
        <f t="shared" si="297"/>
        <v>240678</v>
      </c>
      <c r="P350" s="4">
        <f t="shared" si="297"/>
        <v>251950</v>
      </c>
      <c r="Q350" s="4">
        <f t="shared" si="297"/>
        <v>237955</v>
      </c>
      <c r="R350" s="4">
        <f t="shared" si="297"/>
        <v>265750</v>
      </c>
      <c r="S350" s="4">
        <f t="shared" si="297"/>
        <v>253211</v>
      </c>
      <c r="T350" s="4">
        <f t="shared" si="297"/>
        <v>274300</v>
      </c>
      <c r="U350" s="4">
        <f t="shared" si="297"/>
        <v>243808</v>
      </c>
      <c r="V350" s="4">
        <f t="shared" si="297"/>
        <v>274200</v>
      </c>
      <c r="W350" s="4">
        <f t="shared" si="297"/>
        <v>256858</v>
      </c>
      <c r="X350" s="4">
        <f t="shared" si="297"/>
        <v>277200</v>
      </c>
      <c r="Y350" s="4">
        <f t="shared" si="297"/>
        <v>265644</v>
      </c>
      <c r="Z350" s="4">
        <f t="shared" si="297"/>
        <v>285592</v>
      </c>
      <c r="AA350" s="4">
        <f>SUM(AA335+AA349)</f>
        <v>272843</v>
      </c>
      <c r="AB350" s="4">
        <f>SUM(AB335+AB349)</f>
        <v>297640</v>
      </c>
      <c r="AC350" s="192">
        <f>SUM((AC335+AC349))</f>
        <v>262340</v>
      </c>
      <c r="AD350" s="192">
        <f>SUM((AD335+AD349))</f>
        <v>301400</v>
      </c>
      <c r="AE350" s="192">
        <f>SUM((AE335+AE349))</f>
        <v>272026</v>
      </c>
      <c r="AF350" s="192">
        <f>SUM((AF335+AF349))</f>
        <v>309301</v>
      </c>
      <c r="AG350" s="192">
        <f>SUM((AG335+AG349))</f>
        <v>272800</v>
      </c>
      <c r="AH350" s="138">
        <f>AH335+AH349</f>
        <v>321871</v>
      </c>
      <c r="AI350" s="138">
        <f>AI335+AI349</f>
        <v>321871</v>
      </c>
      <c r="AJ350" s="229">
        <v>358311</v>
      </c>
      <c r="AK350" s="203">
        <f t="shared" si="290"/>
        <v>36440</v>
      </c>
      <c r="AL350" s="241">
        <v>0.11321305740498523</v>
      </c>
    </row>
    <row r="351" spans="1:38" s="24" customFormat="1" ht="12" customHeight="1">
      <c r="A351" s="3">
        <v>235</v>
      </c>
      <c r="B351" s="29" t="s">
        <v>64</v>
      </c>
      <c r="C351" s="3" t="s">
        <v>1</v>
      </c>
      <c r="D351" s="6" t="s">
        <v>2</v>
      </c>
      <c r="E351" s="6" t="s">
        <v>1</v>
      </c>
      <c r="F351" s="6" t="s">
        <v>2</v>
      </c>
      <c r="G351" s="6" t="s">
        <v>1</v>
      </c>
      <c r="H351" s="6" t="s">
        <v>2</v>
      </c>
      <c r="I351" s="6" t="s">
        <v>1</v>
      </c>
      <c r="J351" s="6" t="s">
        <v>2</v>
      </c>
      <c r="K351" s="6" t="s">
        <v>1</v>
      </c>
      <c r="L351" s="6" t="s">
        <v>2</v>
      </c>
      <c r="M351" s="6" t="s">
        <v>1</v>
      </c>
      <c r="N351" s="6" t="s">
        <v>2</v>
      </c>
      <c r="O351" s="6" t="s">
        <v>1</v>
      </c>
      <c r="P351" s="6" t="s">
        <v>2</v>
      </c>
      <c r="Q351" s="6" t="s">
        <v>41</v>
      </c>
      <c r="R351" s="6" t="s">
        <v>2</v>
      </c>
      <c r="S351" s="6" t="s">
        <v>1</v>
      </c>
      <c r="T351" s="6" t="s">
        <v>2</v>
      </c>
      <c r="U351" s="6" t="s">
        <v>41</v>
      </c>
      <c r="V351" s="6" t="s">
        <v>2</v>
      </c>
      <c r="W351" s="6" t="s">
        <v>1</v>
      </c>
      <c r="X351" s="6" t="s">
        <v>2</v>
      </c>
      <c r="Y351" s="6" t="s">
        <v>1</v>
      </c>
      <c r="Z351" s="6" t="s">
        <v>2</v>
      </c>
      <c r="AA351" s="6" t="s">
        <v>1</v>
      </c>
      <c r="AB351" s="6" t="s">
        <v>2</v>
      </c>
      <c r="AC351" s="3" t="s">
        <v>1</v>
      </c>
      <c r="AD351" s="3" t="s">
        <v>2</v>
      </c>
      <c r="AE351" s="3" t="s">
        <v>1</v>
      </c>
      <c r="AF351" s="3" t="s">
        <v>2</v>
      </c>
      <c r="AG351" s="3" t="s">
        <v>1</v>
      </c>
      <c r="AH351" s="3" t="s">
        <v>2</v>
      </c>
      <c r="AI351" s="3" t="s">
        <v>3</v>
      </c>
      <c r="AJ351" s="3" t="s">
        <v>2</v>
      </c>
      <c r="AK351" s="197" t="s">
        <v>461</v>
      </c>
      <c r="AL351" s="197" t="s">
        <v>462</v>
      </c>
    </row>
    <row r="352" spans="1:38" s="24" customFormat="1" ht="12" customHeight="1">
      <c r="A352" s="3"/>
      <c r="B352" s="29"/>
      <c r="C352" s="3" t="s">
        <v>4</v>
      </c>
      <c r="D352" s="6" t="s">
        <v>5</v>
      </c>
      <c r="E352" s="6" t="s">
        <v>5</v>
      </c>
      <c r="F352" s="6" t="s">
        <v>6</v>
      </c>
      <c r="G352" s="6" t="s">
        <v>6</v>
      </c>
      <c r="H352" s="6" t="s">
        <v>7</v>
      </c>
      <c r="I352" s="6" t="s">
        <v>7</v>
      </c>
      <c r="J352" s="6" t="s">
        <v>8</v>
      </c>
      <c r="K352" s="6" t="s">
        <v>8</v>
      </c>
      <c r="L352" s="6" t="s">
        <v>9</v>
      </c>
      <c r="M352" s="6" t="s">
        <v>9</v>
      </c>
      <c r="N352" s="6" t="s">
        <v>42</v>
      </c>
      <c r="O352" s="6" t="s">
        <v>10</v>
      </c>
      <c r="P352" s="6" t="s">
        <v>43</v>
      </c>
      <c r="Q352" s="6" t="s">
        <v>43</v>
      </c>
      <c r="R352" s="6" t="s">
        <v>44</v>
      </c>
      <c r="S352" s="6" t="s">
        <v>12</v>
      </c>
      <c r="T352" s="6" t="s">
        <v>13</v>
      </c>
      <c r="U352" s="6" t="s">
        <v>13</v>
      </c>
      <c r="V352" s="6" t="s">
        <v>14</v>
      </c>
      <c r="W352" s="6" t="s">
        <v>14</v>
      </c>
      <c r="X352" s="6" t="s">
        <v>15</v>
      </c>
      <c r="Y352" s="6" t="s">
        <v>15</v>
      </c>
      <c r="Z352" s="6" t="s">
        <v>16</v>
      </c>
      <c r="AA352" s="6" t="s">
        <v>16</v>
      </c>
      <c r="AB352" s="6" t="s">
        <v>17</v>
      </c>
      <c r="AC352" s="6" t="s">
        <v>17</v>
      </c>
      <c r="AD352" s="6" t="s">
        <v>427</v>
      </c>
      <c r="AE352" s="6" t="s">
        <v>427</v>
      </c>
      <c r="AF352" s="6" t="s">
        <v>439</v>
      </c>
      <c r="AG352" s="6" t="s">
        <v>439</v>
      </c>
      <c r="AH352" s="6" t="s">
        <v>452</v>
      </c>
      <c r="AI352" s="6" t="s">
        <v>452</v>
      </c>
      <c r="AJ352" s="6" t="s">
        <v>464</v>
      </c>
      <c r="AK352" s="198" t="s">
        <v>463</v>
      </c>
      <c r="AL352" s="198" t="s">
        <v>463</v>
      </c>
    </row>
    <row r="353" spans="1:38" s="24" customFormat="1" ht="12" customHeight="1">
      <c r="A353" s="25">
        <v>1002</v>
      </c>
      <c r="B353" s="26" t="s">
        <v>91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28">
        <v>6000</v>
      </c>
      <c r="S353" s="28">
        <v>4280</v>
      </c>
      <c r="T353" s="28">
        <v>6200</v>
      </c>
      <c r="U353" s="28">
        <v>4978</v>
      </c>
      <c r="V353" s="28">
        <v>6200</v>
      </c>
      <c r="W353" s="28">
        <v>7181</v>
      </c>
      <c r="X353" s="28">
        <v>8000</v>
      </c>
      <c r="Y353" s="28">
        <v>6808</v>
      </c>
      <c r="Z353" s="28">
        <v>8000</v>
      </c>
      <c r="AA353" s="28">
        <v>6211</v>
      </c>
      <c r="AB353" s="28">
        <v>8200</v>
      </c>
      <c r="AC353" s="191">
        <v>7427</v>
      </c>
      <c r="AD353" s="191">
        <v>8364</v>
      </c>
      <c r="AE353" s="191">
        <v>8501</v>
      </c>
      <c r="AF353" s="191">
        <v>9200</v>
      </c>
      <c r="AG353" s="191">
        <v>7617</v>
      </c>
      <c r="AH353" s="117">
        <v>9800</v>
      </c>
      <c r="AI353" s="117">
        <v>9800</v>
      </c>
      <c r="AJ353" s="117">
        <v>9800</v>
      </c>
      <c r="AK353" s="142"/>
      <c r="AL353" s="201">
        <f>SUM(AK353/AH353)</f>
        <v>0</v>
      </c>
    </row>
    <row r="354" spans="1:38" s="24" customFormat="1" ht="12" customHeight="1">
      <c r="A354" s="25">
        <v>1020</v>
      </c>
      <c r="B354" s="26" t="s">
        <v>93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28">
        <v>459</v>
      </c>
      <c r="S354" s="28">
        <v>7</v>
      </c>
      <c r="T354" s="28">
        <v>459</v>
      </c>
      <c r="U354" s="28">
        <v>221</v>
      </c>
      <c r="V354" s="28">
        <v>459</v>
      </c>
      <c r="W354" s="28">
        <v>269</v>
      </c>
      <c r="X354" s="28">
        <v>459</v>
      </c>
      <c r="Y354" s="28">
        <v>459</v>
      </c>
      <c r="Z354" s="28">
        <v>459</v>
      </c>
      <c r="AA354" s="28">
        <v>486</v>
      </c>
      <c r="AB354" s="28">
        <v>627</v>
      </c>
      <c r="AC354" s="191">
        <v>665</v>
      </c>
      <c r="AD354" s="191">
        <v>627</v>
      </c>
      <c r="AE354" s="191">
        <v>736</v>
      </c>
      <c r="AF354" s="191">
        <v>704</v>
      </c>
      <c r="AG354" s="191">
        <v>673</v>
      </c>
      <c r="AH354" s="117">
        <v>704</v>
      </c>
      <c r="AI354" s="117">
        <v>704</v>
      </c>
      <c r="AJ354" s="117">
        <v>704</v>
      </c>
      <c r="AK354" s="142"/>
      <c r="AL354" s="201">
        <f>SUM(AK354/AH354)</f>
        <v>0</v>
      </c>
    </row>
    <row r="355" spans="1:38" ht="12" customHeight="1">
      <c r="A355" s="30">
        <v>3006</v>
      </c>
      <c r="B355" s="26" t="s">
        <v>145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28">
        <v>2500</v>
      </c>
      <c r="S355" s="28">
        <v>2357</v>
      </c>
      <c r="T355" s="28">
        <v>2600</v>
      </c>
      <c r="U355" s="28">
        <v>2478</v>
      </c>
      <c r="V355" s="28">
        <v>2600</v>
      </c>
      <c r="W355" s="28">
        <v>1366</v>
      </c>
      <c r="X355" s="28">
        <v>2600</v>
      </c>
      <c r="Y355" s="28">
        <v>1933</v>
      </c>
      <c r="Z355" s="28">
        <v>2600</v>
      </c>
      <c r="AA355" s="28">
        <v>1669</v>
      </c>
      <c r="AB355" s="28">
        <v>2600</v>
      </c>
      <c r="AC355" s="191">
        <v>925</v>
      </c>
      <c r="AD355" s="191">
        <v>2600</v>
      </c>
      <c r="AE355" s="191">
        <v>2347</v>
      </c>
      <c r="AF355" s="191">
        <v>2600</v>
      </c>
      <c r="AG355" s="191">
        <v>1013</v>
      </c>
      <c r="AH355" s="117">
        <v>3000</v>
      </c>
      <c r="AI355" s="117">
        <v>3000</v>
      </c>
      <c r="AJ355" s="117">
        <v>3000</v>
      </c>
      <c r="AK355" s="142"/>
      <c r="AL355" s="201">
        <f>SUM(AK355/AH355)</f>
        <v>0</v>
      </c>
    </row>
    <row r="356" spans="1:38" s="24" customFormat="1" ht="12" customHeight="1">
      <c r="A356" s="30"/>
      <c r="B356" s="26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>
        <f aca="true" t="shared" si="298" ref="R356:W356">SUM(R353:R355)</f>
        <v>8959</v>
      </c>
      <c r="S356" s="4">
        <f t="shared" si="298"/>
        <v>6644</v>
      </c>
      <c r="T356" s="4">
        <f t="shared" si="298"/>
        <v>9259</v>
      </c>
      <c r="U356" s="4">
        <f t="shared" si="298"/>
        <v>7677</v>
      </c>
      <c r="V356" s="4">
        <f t="shared" si="298"/>
        <v>9259</v>
      </c>
      <c r="W356" s="4">
        <f t="shared" si="298"/>
        <v>8816</v>
      </c>
      <c r="X356" s="4">
        <f aca="true" t="shared" si="299" ref="X356:AD356">SUM(X353:X355)</f>
        <v>11059</v>
      </c>
      <c r="Y356" s="4">
        <f t="shared" si="299"/>
        <v>9200</v>
      </c>
      <c r="Z356" s="4">
        <f t="shared" si="299"/>
        <v>11059</v>
      </c>
      <c r="AA356" s="4">
        <f t="shared" si="299"/>
        <v>8366</v>
      </c>
      <c r="AB356" s="4">
        <f t="shared" si="299"/>
        <v>11427</v>
      </c>
      <c r="AC356" s="192">
        <f t="shared" si="299"/>
        <v>9017</v>
      </c>
      <c r="AD356" s="192">
        <f t="shared" si="299"/>
        <v>11591</v>
      </c>
      <c r="AE356" s="192">
        <f aca="true" t="shared" si="300" ref="AE356:AJ356">SUM(AE353:AE355)</f>
        <v>11584</v>
      </c>
      <c r="AF356" s="192">
        <f t="shared" si="300"/>
        <v>12504</v>
      </c>
      <c r="AG356" s="192">
        <f t="shared" si="300"/>
        <v>9303</v>
      </c>
      <c r="AH356" s="138">
        <f t="shared" si="300"/>
        <v>13504</v>
      </c>
      <c r="AI356" s="138">
        <f t="shared" si="300"/>
        <v>13504</v>
      </c>
      <c r="AJ356" s="138">
        <f t="shared" si="300"/>
        <v>13504</v>
      </c>
      <c r="AK356" s="203"/>
      <c r="AL356" s="202">
        <f>SUM(AK356/AH356)</f>
        <v>0</v>
      </c>
    </row>
    <row r="357" spans="1:38" ht="12" customHeight="1">
      <c r="A357" s="3">
        <v>240</v>
      </c>
      <c r="B357" s="29" t="s">
        <v>65</v>
      </c>
      <c r="C357" s="3" t="s">
        <v>1</v>
      </c>
      <c r="D357" s="6" t="s">
        <v>2</v>
      </c>
      <c r="E357" s="6" t="s">
        <v>1</v>
      </c>
      <c r="F357" s="6" t="s">
        <v>2</v>
      </c>
      <c r="G357" s="6" t="s">
        <v>1</v>
      </c>
      <c r="H357" s="6" t="s">
        <v>2</v>
      </c>
      <c r="I357" s="6" t="s">
        <v>1</v>
      </c>
      <c r="J357" s="6" t="s">
        <v>2</v>
      </c>
      <c r="K357" s="6" t="s">
        <v>1</v>
      </c>
      <c r="L357" s="6" t="s">
        <v>2</v>
      </c>
      <c r="M357" s="6" t="s">
        <v>1</v>
      </c>
      <c r="N357" s="6" t="s">
        <v>2</v>
      </c>
      <c r="O357" s="6" t="s">
        <v>1</v>
      </c>
      <c r="P357" s="6" t="s">
        <v>2</v>
      </c>
      <c r="Q357" s="6" t="s">
        <v>41</v>
      </c>
      <c r="R357" s="6" t="s">
        <v>2</v>
      </c>
      <c r="S357" s="6" t="s">
        <v>1</v>
      </c>
      <c r="T357" s="6" t="s">
        <v>2</v>
      </c>
      <c r="U357" s="6" t="s">
        <v>41</v>
      </c>
      <c r="V357" s="6" t="s">
        <v>2</v>
      </c>
      <c r="W357" s="6" t="s">
        <v>1</v>
      </c>
      <c r="X357" s="6" t="s">
        <v>2</v>
      </c>
      <c r="Y357" s="6" t="s">
        <v>1</v>
      </c>
      <c r="Z357" s="6" t="s">
        <v>2</v>
      </c>
      <c r="AA357" s="6" t="s">
        <v>1</v>
      </c>
      <c r="AB357" s="6" t="s">
        <v>2</v>
      </c>
      <c r="AC357" s="3" t="s">
        <v>1</v>
      </c>
      <c r="AD357" s="3" t="s">
        <v>2</v>
      </c>
      <c r="AE357" s="3" t="s">
        <v>1</v>
      </c>
      <c r="AF357" s="3" t="s">
        <v>2</v>
      </c>
      <c r="AG357" s="3" t="s">
        <v>1</v>
      </c>
      <c r="AH357" s="3" t="s">
        <v>2</v>
      </c>
      <c r="AI357" s="3" t="s">
        <v>3</v>
      </c>
      <c r="AJ357" s="3" t="s">
        <v>2</v>
      </c>
      <c r="AK357" s="197" t="s">
        <v>461</v>
      </c>
      <c r="AL357" s="197" t="s">
        <v>462</v>
      </c>
    </row>
    <row r="358" spans="1:38" ht="12" customHeight="1">
      <c r="A358" s="3"/>
      <c r="B358" s="29"/>
      <c r="C358" s="3" t="s">
        <v>4</v>
      </c>
      <c r="D358" s="6" t="s">
        <v>5</v>
      </c>
      <c r="E358" s="6" t="s">
        <v>5</v>
      </c>
      <c r="F358" s="6" t="s">
        <v>6</v>
      </c>
      <c r="G358" s="6" t="s">
        <v>6</v>
      </c>
      <c r="H358" s="6" t="s">
        <v>7</v>
      </c>
      <c r="I358" s="6" t="s">
        <v>7</v>
      </c>
      <c r="J358" s="6" t="s">
        <v>8</v>
      </c>
      <c r="K358" s="6" t="s">
        <v>8</v>
      </c>
      <c r="L358" s="6" t="s">
        <v>9</v>
      </c>
      <c r="M358" s="6" t="s">
        <v>9</v>
      </c>
      <c r="N358" s="6" t="s">
        <v>42</v>
      </c>
      <c r="O358" s="6" t="s">
        <v>10</v>
      </c>
      <c r="P358" s="6" t="s">
        <v>43</v>
      </c>
      <c r="Q358" s="6" t="s">
        <v>43</v>
      </c>
      <c r="R358" s="6" t="s">
        <v>44</v>
      </c>
      <c r="S358" s="6" t="s">
        <v>12</v>
      </c>
      <c r="T358" s="6" t="s">
        <v>13</v>
      </c>
      <c r="U358" s="6" t="s">
        <v>13</v>
      </c>
      <c r="V358" s="6" t="s">
        <v>14</v>
      </c>
      <c r="W358" s="6" t="s">
        <v>14</v>
      </c>
      <c r="X358" s="6" t="s">
        <v>15</v>
      </c>
      <c r="Y358" s="6" t="s">
        <v>15</v>
      </c>
      <c r="Z358" s="6" t="s">
        <v>16</v>
      </c>
      <c r="AA358" s="6" t="s">
        <v>16</v>
      </c>
      <c r="AB358" s="6" t="s">
        <v>17</v>
      </c>
      <c r="AC358" s="6" t="s">
        <v>17</v>
      </c>
      <c r="AD358" s="6" t="s">
        <v>427</v>
      </c>
      <c r="AE358" s="6" t="s">
        <v>427</v>
      </c>
      <c r="AF358" s="6" t="s">
        <v>439</v>
      </c>
      <c r="AG358" s="6" t="s">
        <v>439</v>
      </c>
      <c r="AH358" s="6" t="s">
        <v>452</v>
      </c>
      <c r="AI358" s="6" t="s">
        <v>452</v>
      </c>
      <c r="AJ358" s="6" t="s">
        <v>464</v>
      </c>
      <c r="AK358" s="198" t="s">
        <v>463</v>
      </c>
      <c r="AL358" s="198" t="s">
        <v>463</v>
      </c>
    </row>
    <row r="359" spans="1:38" s="24" customFormat="1" ht="12" customHeight="1">
      <c r="A359" s="25">
        <v>1002</v>
      </c>
      <c r="B359" s="26" t="s">
        <v>450</v>
      </c>
      <c r="C359" s="34">
        <v>1850</v>
      </c>
      <c r="D359" s="34">
        <v>1905</v>
      </c>
      <c r="E359" s="34">
        <v>1905</v>
      </c>
      <c r="F359" s="34">
        <v>1905</v>
      </c>
      <c r="G359" s="34">
        <v>1905</v>
      </c>
      <c r="H359" s="34">
        <v>1905</v>
      </c>
      <c r="I359" s="34">
        <v>1905</v>
      </c>
      <c r="J359" s="34">
        <v>2000</v>
      </c>
      <c r="K359" s="34">
        <v>2000</v>
      </c>
      <c r="L359" s="34">
        <v>2000</v>
      </c>
      <c r="M359" s="34">
        <v>2000</v>
      </c>
      <c r="N359" s="34">
        <v>2500</v>
      </c>
      <c r="O359" s="34">
        <v>2500</v>
      </c>
      <c r="P359" s="34">
        <v>3000</v>
      </c>
      <c r="Q359" s="34">
        <v>3000</v>
      </c>
      <c r="R359" s="34">
        <v>3100</v>
      </c>
      <c r="S359" s="34">
        <v>2665</v>
      </c>
      <c r="T359" s="34">
        <v>3240</v>
      </c>
      <c r="U359" s="34">
        <v>3240</v>
      </c>
      <c r="V359" s="34">
        <v>3240</v>
      </c>
      <c r="W359" s="34">
        <v>3240</v>
      </c>
      <c r="X359" s="34">
        <v>3240</v>
      </c>
      <c r="Y359" s="34">
        <v>3240</v>
      </c>
      <c r="Z359" s="34">
        <v>3305</v>
      </c>
      <c r="AA359" s="34">
        <v>3305</v>
      </c>
      <c r="AB359" s="34">
        <v>3405</v>
      </c>
      <c r="AC359" s="34">
        <v>3405</v>
      </c>
      <c r="AD359" s="34">
        <v>3472</v>
      </c>
      <c r="AE359" s="34">
        <v>3472</v>
      </c>
      <c r="AF359" s="34">
        <v>3542</v>
      </c>
      <c r="AG359" s="34">
        <v>3542</v>
      </c>
      <c r="AH359" s="170">
        <v>3631</v>
      </c>
      <c r="AI359" s="170">
        <v>3631</v>
      </c>
      <c r="AJ359" s="230">
        <v>0</v>
      </c>
      <c r="AK359" s="204">
        <f>SUM(AJ359-AH359)</f>
        <v>-3631</v>
      </c>
      <c r="AL359" s="201">
        <f>SUM(AK359/AH359)</f>
        <v>-1</v>
      </c>
    </row>
    <row r="360" spans="1:38" ht="12" customHeight="1">
      <c r="A360" s="25">
        <v>1020</v>
      </c>
      <c r="B360" s="26" t="s">
        <v>93</v>
      </c>
      <c r="C360" s="34">
        <v>0</v>
      </c>
      <c r="D360" s="34">
        <v>145</v>
      </c>
      <c r="E360" s="34"/>
      <c r="F360" s="34">
        <v>145</v>
      </c>
      <c r="G360" s="34">
        <v>0</v>
      </c>
      <c r="H360" s="34">
        <v>145</v>
      </c>
      <c r="I360" s="34">
        <v>0</v>
      </c>
      <c r="J360" s="34">
        <v>153</v>
      </c>
      <c r="K360" s="34">
        <v>80</v>
      </c>
      <c r="L360" s="34">
        <v>153</v>
      </c>
      <c r="M360" s="34">
        <v>196</v>
      </c>
      <c r="N360" s="34">
        <v>192</v>
      </c>
      <c r="O360" s="34">
        <v>95</v>
      </c>
      <c r="P360" s="34">
        <v>230</v>
      </c>
      <c r="Q360" s="34">
        <v>230</v>
      </c>
      <c r="R360" s="34">
        <v>237</v>
      </c>
      <c r="S360" s="34">
        <v>382</v>
      </c>
      <c r="T360" s="34">
        <v>248</v>
      </c>
      <c r="U360" s="34">
        <v>247</v>
      </c>
      <c r="V360" s="34">
        <v>248</v>
      </c>
      <c r="W360" s="34">
        <v>248</v>
      </c>
      <c r="X360" s="34">
        <v>248</v>
      </c>
      <c r="Y360" s="34">
        <v>248</v>
      </c>
      <c r="Z360" s="34">
        <v>253</v>
      </c>
      <c r="AA360" s="34">
        <v>253</v>
      </c>
      <c r="AB360" s="34">
        <v>260</v>
      </c>
      <c r="AC360" s="34">
        <v>260</v>
      </c>
      <c r="AD360" s="34">
        <v>266</v>
      </c>
      <c r="AE360" s="34">
        <v>266</v>
      </c>
      <c r="AF360" s="34">
        <v>271</v>
      </c>
      <c r="AG360" s="34">
        <v>270</v>
      </c>
      <c r="AH360" s="170">
        <v>278</v>
      </c>
      <c r="AI360" s="170">
        <v>278</v>
      </c>
      <c r="AJ360" s="230">
        <v>0</v>
      </c>
      <c r="AK360" s="204">
        <f aca="true" t="shared" si="301" ref="AK360:AK368">SUM(AJ360-AH360)</f>
        <v>-278</v>
      </c>
      <c r="AL360" s="201">
        <f aca="true" t="shared" si="302" ref="AL360:AL368">SUM(AK360/AH360)</f>
        <v>-1</v>
      </c>
    </row>
    <row r="361" spans="1:38" ht="12" customHeight="1">
      <c r="A361" s="30"/>
      <c r="B361" s="26" t="s">
        <v>130</v>
      </c>
      <c r="C361" s="33">
        <f aca="true" t="shared" si="303" ref="C361:H361">SUM(C359:C360)</f>
        <v>1850</v>
      </c>
      <c r="D361" s="33">
        <f t="shared" si="303"/>
        <v>2050</v>
      </c>
      <c r="E361" s="33">
        <f t="shared" si="303"/>
        <v>1905</v>
      </c>
      <c r="F361" s="33">
        <f t="shared" si="303"/>
        <v>2050</v>
      </c>
      <c r="G361" s="33">
        <f>SUM(G359:G360)</f>
        <v>1905</v>
      </c>
      <c r="H361" s="33">
        <f t="shared" si="303"/>
        <v>2050</v>
      </c>
      <c r="I361" s="33">
        <f aca="true" t="shared" si="304" ref="I361:X361">SUM(I359:I360)</f>
        <v>1905</v>
      </c>
      <c r="J361" s="33">
        <f t="shared" si="304"/>
        <v>2153</v>
      </c>
      <c r="K361" s="33">
        <f t="shared" si="304"/>
        <v>2080</v>
      </c>
      <c r="L361" s="33">
        <f t="shared" si="304"/>
        <v>2153</v>
      </c>
      <c r="M361" s="33">
        <f t="shared" si="304"/>
        <v>2196</v>
      </c>
      <c r="N361" s="33">
        <f t="shared" si="304"/>
        <v>2692</v>
      </c>
      <c r="O361" s="33">
        <f t="shared" si="304"/>
        <v>2595</v>
      </c>
      <c r="P361" s="33">
        <f t="shared" si="304"/>
        <v>3230</v>
      </c>
      <c r="Q361" s="33">
        <f t="shared" si="304"/>
        <v>3230</v>
      </c>
      <c r="R361" s="33">
        <f t="shared" si="304"/>
        <v>3337</v>
      </c>
      <c r="S361" s="33">
        <f t="shared" si="304"/>
        <v>3047</v>
      </c>
      <c r="T361" s="33">
        <f t="shared" si="304"/>
        <v>3488</v>
      </c>
      <c r="U361" s="33">
        <f t="shared" si="304"/>
        <v>3487</v>
      </c>
      <c r="V361" s="33">
        <f t="shared" si="304"/>
        <v>3488</v>
      </c>
      <c r="W361" s="33">
        <f t="shared" si="304"/>
        <v>3488</v>
      </c>
      <c r="X361" s="33">
        <f t="shared" si="304"/>
        <v>3488</v>
      </c>
      <c r="Y361" s="33">
        <f aca="true" t="shared" si="305" ref="Y361:AD361">SUM(Y359:Y360)</f>
        <v>3488</v>
      </c>
      <c r="Z361" s="33">
        <f t="shared" si="305"/>
        <v>3558</v>
      </c>
      <c r="AA361" s="33">
        <f t="shared" si="305"/>
        <v>3558</v>
      </c>
      <c r="AB361" s="33">
        <f t="shared" si="305"/>
        <v>3665</v>
      </c>
      <c r="AC361" s="33">
        <f t="shared" si="305"/>
        <v>3665</v>
      </c>
      <c r="AD361" s="33">
        <f t="shared" si="305"/>
        <v>3738</v>
      </c>
      <c r="AE361" s="33">
        <f aca="true" t="shared" si="306" ref="AE361:AJ361">SUM(AE359:AE360)</f>
        <v>3738</v>
      </c>
      <c r="AF361" s="33">
        <f t="shared" si="306"/>
        <v>3813</v>
      </c>
      <c r="AG361" s="33">
        <f t="shared" si="306"/>
        <v>3812</v>
      </c>
      <c r="AH361" s="164">
        <f t="shared" si="306"/>
        <v>3909</v>
      </c>
      <c r="AI361" s="164">
        <f t="shared" si="306"/>
        <v>3909</v>
      </c>
      <c r="AJ361" s="231">
        <f t="shared" si="306"/>
        <v>0</v>
      </c>
      <c r="AK361" s="204">
        <f t="shared" si="301"/>
        <v>-3909</v>
      </c>
      <c r="AL361" s="202">
        <f t="shared" si="302"/>
        <v>-1</v>
      </c>
    </row>
    <row r="362" spans="1:38" ht="12" customHeight="1">
      <c r="A362" s="30">
        <v>2010</v>
      </c>
      <c r="B362" s="26" t="s">
        <v>472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164"/>
      <c r="AI362" s="164"/>
      <c r="AJ362" s="230">
        <v>5500</v>
      </c>
      <c r="AK362" s="204">
        <f t="shared" si="301"/>
        <v>5500</v>
      </c>
      <c r="AL362" s="202"/>
    </row>
    <row r="363" spans="1:38" ht="12" customHeight="1">
      <c r="A363" s="25">
        <v>2074</v>
      </c>
      <c r="B363" s="26" t="s">
        <v>126</v>
      </c>
      <c r="C363" s="34">
        <v>68534</v>
      </c>
      <c r="D363" s="34">
        <v>68612</v>
      </c>
      <c r="E363" s="34">
        <v>64913</v>
      </c>
      <c r="F363" s="34">
        <v>68612</v>
      </c>
      <c r="G363" s="34">
        <v>66967</v>
      </c>
      <c r="H363" s="34">
        <v>68612</v>
      </c>
      <c r="I363" s="34">
        <v>72591</v>
      </c>
      <c r="J363" s="34">
        <v>68612</v>
      </c>
      <c r="K363" s="34">
        <v>58383</v>
      </c>
      <c r="L363" s="34">
        <v>68612</v>
      </c>
      <c r="M363" s="34">
        <v>64981</v>
      </c>
      <c r="N363" s="34">
        <v>70500</v>
      </c>
      <c r="O363" s="34">
        <v>2032</v>
      </c>
      <c r="P363" s="34">
        <v>73000</v>
      </c>
      <c r="Q363" s="34">
        <v>70421</v>
      </c>
      <c r="R363" s="34">
        <v>73200</v>
      </c>
      <c r="S363" s="34">
        <v>71788</v>
      </c>
      <c r="T363" s="34">
        <v>75300</v>
      </c>
      <c r="U363" s="34">
        <v>69323</v>
      </c>
      <c r="V363" s="34">
        <v>66100</v>
      </c>
      <c r="W363" s="34">
        <v>52417</v>
      </c>
      <c r="X363" s="34">
        <v>54000</v>
      </c>
      <c r="Y363" s="34">
        <v>48710</v>
      </c>
      <c r="Z363" s="34">
        <v>54000</v>
      </c>
      <c r="AA363" s="34">
        <v>49495</v>
      </c>
      <c r="AB363" s="34">
        <v>54000</v>
      </c>
      <c r="AC363" s="34">
        <v>51271</v>
      </c>
      <c r="AD363" s="34">
        <v>53000</v>
      </c>
      <c r="AE363" s="34">
        <v>54430</v>
      </c>
      <c r="AF363" s="34">
        <v>55000</v>
      </c>
      <c r="AG363" s="34">
        <v>57799</v>
      </c>
      <c r="AH363" s="170">
        <v>60000</v>
      </c>
      <c r="AI363" s="170">
        <v>60000</v>
      </c>
      <c r="AJ363" s="230">
        <v>60000</v>
      </c>
      <c r="AK363" s="204">
        <f t="shared" si="301"/>
        <v>0</v>
      </c>
      <c r="AL363" s="201">
        <f t="shared" si="302"/>
        <v>0</v>
      </c>
    </row>
    <row r="364" spans="1:38" ht="12" customHeight="1">
      <c r="A364" s="25">
        <v>2075</v>
      </c>
      <c r="B364" s="26" t="s">
        <v>127</v>
      </c>
      <c r="C364" s="34">
        <v>71021</v>
      </c>
      <c r="D364" s="34">
        <v>73000</v>
      </c>
      <c r="E364" s="34">
        <v>66588</v>
      </c>
      <c r="F364" s="34">
        <v>73000</v>
      </c>
      <c r="G364" s="34">
        <v>70584</v>
      </c>
      <c r="H364" s="34">
        <v>73000</v>
      </c>
      <c r="I364" s="34">
        <v>69558</v>
      </c>
      <c r="J364" s="34">
        <v>72000</v>
      </c>
      <c r="K364" s="34">
        <v>69558</v>
      </c>
      <c r="L364" s="34">
        <v>72000</v>
      </c>
      <c r="M364" s="34">
        <v>69558</v>
      </c>
      <c r="N364" s="34">
        <v>72000</v>
      </c>
      <c r="O364" s="34">
        <v>66096</v>
      </c>
      <c r="P364" s="34">
        <v>72000</v>
      </c>
      <c r="Q364" s="34">
        <v>72225</v>
      </c>
      <c r="R364" s="34">
        <v>74892</v>
      </c>
      <c r="S364" s="34">
        <v>74892</v>
      </c>
      <c r="T364" s="34">
        <v>74892</v>
      </c>
      <c r="U364" s="34">
        <v>76015</v>
      </c>
      <c r="V364" s="34">
        <v>78636</v>
      </c>
      <c r="W364" s="34">
        <v>77590</v>
      </c>
      <c r="X364" s="34">
        <v>81781</v>
      </c>
      <c r="Y364" s="34">
        <v>80068</v>
      </c>
      <c r="Z364" s="34">
        <v>81781</v>
      </c>
      <c r="AA364" s="34">
        <v>81437</v>
      </c>
      <c r="AB364" s="34">
        <v>81781</v>
      </c>
      <c r="AC364" s="34">
        <v>81608</v>
      </c>
      <c r="AD364" s="34">
        <v>81781</v>
      </c>
      <c r="AE364" s="34">
        <v>82999</v>
      </c>
      <c r="AF364" s="34">
        <v>84300</v>
      </c>
      <c r="AG364" s="34">
        <v>85579</v>
      </c>
      <c r="AH364" s="170">
        <v>86000</v>
      </c>
      <c r="AI364" s="170">
        <v>88374</v>
      </c>
      <c r="AJ364" s="230">
        <v>90000</v>
      </c>
      <c r="AK364" s="204">
        <f t="shared" si="301"/>
        <v>4000</v>
      </c>
      <c r="AL364" s="201">
        <f t="shared" si="302"/>
        <v>0.046511627906976744</v>
      </c>
    </row>
    <row r="365" spans="1:38" ht="11.25" customHeight="1">
      <c r="A365" s="25">
        <v>3006</v>
      </c>
      <c r="B365" s="26" t="s">
        <v>205</v>
      </c>
      <c r="C365" s="34">
        <v>227</v>
      </c>
      <c r="D365" s="34">
        <v>500</v>
      </c>
      <c r="E365" s="34">
        <v>329</v>
      </c>
      <c r="F365" s="34">
        <v>500</v>
      </c>
      <c r="G365" s="34">
        <v>225</v>
      </c>
      <c r="H365" s="34">
        <v>500</v>
      </c>
      <c r="I365" s="34">
        <v>0</v>
      </c>
      <c r="J365" s="34">
        <v>500</v>
      </c>
      <c r="K365" s="34">
        <v>0</v>
      </c>
      <c r="L365" s="34">
        <v>500</v>
      </c>
      <c r="M365" s="34">
        <v>119</v>
      </c>
      <c r="N365" s="34">
        <v>500</v>
      </c>
      <c r="O365" s="34">
        <v>69558</v>
      </c>
      <c r="P365" s="34">
        <v>500</v>
      </c>
      <c r="Q365" s="34">
        <v>0</v>
      </c>
      <c r="R365" s="34">
        <v>500</v>
      </c>
      <c r="S365" s="34">
        <v>0</v>
      </c>
      <c r="T365" s="34">
        <v>500</v>
      </c>
      <c r="U365" s="34">
        <v>0</v>
      </c>
      <c r="V365" s="34">
        <v>500</v>
      </c>
      <c r="W365" s="34">
        <v>436</v>
      </c>
      <c r="X365" s="34">
        <v>500</v>
      </c>
      <c r="Y365" s="34">
        <v>0</v>
      </c>
      <c r="Z365" s="34">
        <v>500</v>
      </c>
      <c r="AA365" s="34">
        <v>498</v>
      </c>
      <c r="AB365" s="34">
        <v>500</v>
      </c>
      <c r="AC365" s="34">
        <v>407</v>
      </c>
      <c r="AD365" s="34">
        <v>1000</v>
      </c>
      <c r="AE365" s="34">
        <v>428</v>
      </c>
      <c r="AF365" s="34">
        <v>1000</v>
      </c>
      <c r="AG365" s="34">
        <v>995</v>
      </c>
      <c r="AH365" s="170">
        <v>1000</v>
      </c>
      <c r="AI365" s="170">
        <v>1000</v>
      </c>
      <c r="AJ365" s="230">
        <v>1000</v>
      </c>
      <c r="AK365" s="204">
        <f t="shared" si="301"/>
        <v>0</v>
      </c>
      <c r="AL365" s="201">
        <f t="shared" si="302"/>
        <v>0</v>
      </c>
    </row>
    <row r="366" spans="1:38" s="24" customFormat="1" ht="12" customHeight="1" hidden="1">
      <c r="A366" s="25">
        <v>2010</v>
      </c>
      <c r="B366" s="26" t="s">
        <v>206</v>
      </c>
      <c r="C366" s="34">
        <v>1184</v>
      </c>
      <c r="D366" s="34">
        <v>1350</v>
      </c>
      <c r="E366" s="34">
        <v>1320</v>
      </c>
      <c r="F366" s="34">
        <v>2500</v>
      </c>
      <c r="G366" s="34">
        <v>2414</v>
      </c>
      <c r="H366" s="34">
        <v>2500</v>
      </c>
      <c r="I366" s="34">
        <v>2183</v>
      </c>
      <c r="J366" s="34">
        <v>2500</v>
      </c>
      <c r="K366" s="34">
        <v>2666</v>
      </c>
      <c r="L366" s="34">
        <v>2500</v>
      </c>
      <c r="M366" s="34">
        <v>536</v>
      </c>
      <c r="N366" s="34">
        <v>2500</v>
      </c>
      <c r="O366" s="34">
        <v>0</v>
      </c>
      <c r="P366" s="34">
        <v>2500</v>
      </c>
      <c r="Q366" s="34">
        <v>1973</v>
      </c>
      <c r="R366" s="34">
        <v>0</v>
      </c>
      <c r="S366" s="34">
        <v>139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/>
      <c r="Z366" s="34"/>
      <c r="AA366" s="34"/>
      <c r="AB366" s="34"/>
      <c r="AC366" s="34"/>
      <c r="AD366" s="34"/>
      <c r="AE366" s="34"/>
      <c r="AF366" s="34"/>
      <c r="AG366" s="34"/>
      <c r="AH366" s="170"/>
      <c r="AI366" s="170"/>
      <c r="AJ366" s="230"/>
      <c r="AK366" s="204">
        <f t="shared" si="301"/>
        <v>0</v>
      </c>
      <c r="AL366" s="201" t="e">
        <f t="shared" si="302"/>
        <v>#DIV/0!</v>
      </c>
    </row>
    <row r="367" spans="1:38" ht="12" customHeight="1">
      <c r="A367" s="25">
        <v>3007</v>
      </c>
      <c r="B367" s="26" t="s">
        <v>207</v>
      </c>
      <c r="C367" s="34">
        <v>3068</v>
      </c>
      <c r="D367" s="34">
        <v>3000</v>
      </c>
      <c r="E367" s="34">
        <v>1052</v>
      </c>
      <c r="F367" s="34">
        <v>2500</v>
      </c>
      <c r="G367" s="34">
        <v>1861</v>
      </c>
      <c r="H367" s="34">
        <v>1800</v>
      </c>
      <c r="I367" s="34">
        <v>1554</v>
      </c>
      <c r="J367" s="34">
        <v>1800</v>
      </c>
      <c r="K367" s="34">
        <v>1619</v>
      </c>
      <c r="L367" s="34">
        <v>1500</v>
      </c>
      <c r="M367" s="34">
        <v>1150</v>
      </c>
      <c r="N367" s="34">
        <v>1500</v>
      </c>
      <c r="O367" s="34">
        <v>1473</v>
      </c>
      <c r="P367" s="34">
        <v>1500</v>
      </c>
      <c r="Q367" s="34">
        <v>1500</v>
      </c>
      <c r="R367" s="34">
        <v>1500</v>
      </c>
      <c r="S367" s="34">
        <v>759</v>
      </c>
      <c r="T367" s="34">
        <v>1500</v>
      </c>
      <c r="U367" s="34">
        <v>195</v>
      </c>
      <c r="V367" s="34">
        <v>1500</v>
      </c>
      <c r="W367" s="34">
        <v>1314</v>
      </c>
      <c r="X367" s="34">
        <v>1500</v>
      </c>
      <c r="Y367" s="34">
        <v>1062</v>
      </c>
      <c r="Z367" s="34">
        <v>1500</v>
      </c>
      <c r="AA367" s="34">
        <v>1352</v>
      </c>
      <c r="AB367" s="34">
        <v>1500</v>
      </c>
      <c r="AC367" s="34">
        <v>-316</v>
      </c>
      <c r="AD367" s="34">
        <v>1500</v>
      </c>
      <c r="AE367" s="34">
        <v>1422</v>
      </c>
      <c r="AF367" s="34">
        <v>1500</v>
      </c>
      <c r="AG367" s="34">
        <v>1499</v>
      </c>
      <c r="AH367" s="170">
        <v>1500</v>
      </c>
      <c r="AI367" s="170">
        <v>1500</v>
      </c>
      <c r="AJ367" s="230">
        <v>1500</v>
      </c>
      <c r="AK367" s="204">
        <f t="shared" si="301"/>
        <v>0</v>
      </c>
      <c r="AL367" s="201">
        <f t="shared" si="302"/>
        <v>0</v>
      </c>
    </row>
    <row r="368" spans="1:38" s="24" customFormat="1" ht="12" customHeight="1">
      <c r="A368" s="30">
        <v>240</v>
      </c>
      <c r="B368" s="26" t="s">
        <v>65</v>
      </c>
      <c r="C368" s="33">
        <f aca="true" t="shared" si="307" ref="C368:H368">SUM(C361:C367)</f>
        <v>145884</v>
      </c>
      <c r="D368" s="33">
        <f t="shared" si="307"/>
        <v>148512</v>
      </c>
      <c r="E368" s="33">
        <f t="shared" si="307"/>
        <v>136107</v>
      </c>
      <c r="F368" s="33">
        <f t="shared" si="307"/>
        <v>149162</v>
      </c>
      <c r="G368" s="33">
        <f t="shared" si="307"/>
        <v>143956</v>
      </c>
      <c r="H368" s="33">
        <f t="shared" si="307"/>
        <v>148462</v>
      </c>
      <c r="I368" s="33">
        <f aca="true" t="shared" si="308" ref="I368:X368">SUM(I361:I367)</f>
        <v>147791</v>
      </c>
      <c r="J368" s="33">
        <f t="shared" si="308"/>
        <v>147565</v>
      </c>
      <c r="K368" s="33">
        <f t="shared" si="308"/>
        <v>134306</v>
      </c>
      <c r="L368" s="33">
        <f t="shared" si="308"/>
        <v>147265</v>
      </c>
      <c r="M368" s="33">
        <f t="shared" si="308"/>
        <v>138540</v>
      </c>
      <c r="N368" s="33">
        <f t="shared" si="308"/>
        <v>149692</v>
      </c>
      <c r="O368" s="33">
        <f t="shared" si="308"/>
        <v>141754</v>
      </c>
      <c r="P368" s="33">
        <f t="shared" si="308"/>
        <v>152730</v>
      </c>
      <c r="Q368" s="33">
        <f t="shared" si="308"/>
        <v>149349</v>
      </c>
      <c r="R368" s="33">
        <f t="shared" si="308"/>
        <v>153429</v>
      </c>
      <c r="S368" s="33">
        <f t="shared" si="308"/>
        <v>150625</v>
      </c>
      <c r="T368" s="33">
        <f t="shared" si="308"/>
        <v>155680</v>
      </c>
      <c r="U368" s="33">
        <f t="shared" si="308"/>
        <v>149020</v>
      </c>
      <c r="V368" s="33">
        <f t="shared" si="308"/>
        <v>150224</v>
      </c>
      <c r="W368" s="33">
        <f t="shared" si="308"/>
        <v>135245</v>
      </c>
      <c r="X368" s="33">
        <f t="shared" si="308"/>
        <v>141269</v>
      </c>
      <c r="Y368" s="33">
        <f aca="true" t="shared" si="309" ref="Y368:AD368">SUM(Y361:Y367)</f>
        <v>133328</v>
      </c>
      <c r="Z368" s="33">
        <f t="shared" si="309"/>
        <v>141339</v>
      </c>
      <c r="AA368" s="33">
        <f t="shared" si="309"/>
        <v>136340</v>
      </c>
      <c r="AB368" s="33">
        <f t="shared" si="309"/>
        <v>141446</v>
      </c>
      <c r="AC368" s="33">
        <f t="shared" si="309"/>
        <v>136635</v>
      </c>
      <c r="AD368" s="33">
        <f t="shared" si="309"/>
        <v>141019</v>
      </c>
      <c r="AE368" s="33">
        <f aca="true" t="shared" si="310" ref="AE368:AJ368">SUM(AE361:AE367)</f>
        <v>143017</v>
      </c>
      <c r="AF368" s="33">
        <f t="shared" si="310"/>
        <v>145613</v>
      </c>
      <c r="AG368" s="33">
        <f t="shared" si="310"/>
        <v>149684</v>
      </c>
      <c r="AH368" s="164">
        <f t="shared" si="310"/>
        <v>152409</v>
      </c>
      <c r="AI368" s="164">
        <f t="shared" si="310"/>
        <v>154783</v>
      </c>
      <c r="AJ368" s="231">
        <f t="shared" si="310"/>
        <v>158000</v>
      </c>
      <c r="AK368" s="204">
        <f t="shared" si="301"/>
        <v>5591</v>
      </c>
      <c r="AL368" s="202">
        <f t="shared" si="302"/>
        <v>0.036684185317140065</v>
      </c>
    </row>
    <row r="369" spans="1:38" ht="12" customHeight="1">
      <c r="A369" s="3">
        <v>250</v>
      </c>
      <c r="B369" s="29" t="s">
        <v>66</v>
      </c>
      <c r="C369" s="3" t="s">
        <v>1</v>
      </c>
      <c r="D369" s="6" t="s">
        <v>2</v>
      </c>
      <c r="E369" s="6" t="s">
        <v>1</v>
      </c>
      <c r="F369" s="6" t="s">
        <v>2</v>
      </c>
      <c r="G369" s="6" t="s">
        <v>1</v>
      </c>
      <c r="H369" s="6" t="s">
        <v>2</v>
      </c>
      <c r="I369" s="6" t="s">
        <v>1</v>
      </c>
      <c r="J369" s="6" t="s">
        <v>2</v>
      </c>
      <c r="K369" s="6" t="s">
        <v>1</v>
      </c>
      <c r="L369" s="6" t="s">
        <v>2</v>
      </c>
      <c r="M369" s="6" t="s">
        <v>1</v>
      </c>
      <c r="N369" s="6" t="s">
        <v>2</v>
      </c>
      <c r="O369" s="6" t="s">
        <v>1</v>
      </c>
      <c r="P369" s="6" t="s">
        <v>2</v>
      </c>
      <c r="Q369" s="6" t="s">
        <v>41</v>
      </c>
      <c r="R369" s="6" t="s">
        <v>2</v>
      </c>
      <c r="S369" s="6" t="s">
        <v>1</v>
      </c>
      <c r="T369" s="6" t="s">
        <v>2</v>
      </c>
      <c r="U369" s="6" t="s">
        <v>41</v>
      </c>
      <c r="V369" s="6" t="s">
        <v>2</v>
      </c>
      <c r="W369" s="6" t="s">
        <v>1</v>
      </c>
      <c r="X369" s="6" t="s">
        <v>2</v>
      </c>
      <c r="Y369" s="6" t="s">
        <v>1</v>
      </c>
      <c r="Z369" s="6" t="s">
        <v>2</v>
      </c>
      <c r="AA369" s="6" t="s">
        <v>1</v>
      </c>
      <c r="AB369" s="6" t="s">
        <v>2</v>
      </c>
      <c r="AC369" s="3" t="s">
        <v>1</v>
      </c>
      <c r="AD369" s="3" t="s">
        <v>2</v>
      </c>
      <c r="AE369" s="3" t="s">
        <v>1</v>
      </c>
      <c r="AF369" s="3" t="s">
        <v>2</v>
      </c>
      <c r="AG369" s="3" t="s">
        <v>1</v>
      </c>
      <c r="AH369" s="3" t="s">
        <v>2</v>
      </c>
      <c r="AI369" s="3" t="s">
        <v>3</v>
      </c>
      <c r="AJ369" s="3" t="s">
        <v>2</v>
      </c>
      <c r="AK369" s="197" t="s">
        <v>461</v>
      </c>
      <c r="AL369" s="197" t="s">
        <v>462</v>
      </c>
    </row>
    <row r="370" spans="1:38" ht="12" customHeight="1">
      <c r="A370" s="3"/>
      <c r="B370" s="29"/>
      <c r="C370" s="3" t="s">
        <v>4</v>
      </c>
      <c r="D370" s="6" t="s">
        <v>5</v>
      </c>
      <c r="E370" s="6" t="s">
        <v>5</v>
      </c>
      <c r="F370" s="6" t="s">
        <v>6</v>
      </c>
      <c r="G370" s="6" t="s">
        <v>6</v>
      </c>
      <c r="H370" s="6" t="s">
        <v>7</v>
      </c>
      <c r="I370" s="6" t="s">
        <v>7</v>
      </c>
      <c r="J370" s="6" t="s">
        <v>8</v>
      </c>
      <c r="K370" s="6" t="s">
        <v>8</v>
      </c>
      <c r="L370" s="6" t="s">
        <v>9</v>
      </c>
      <c r="M370" s="6" t="s">
        <v>9</v>
      </c>
      <c r="N370" s="6" t="s">
        <v>42</v>
      </c>
      <c r="O370" s="6" t="s">
        <v>10</v>
      </c>
      <c r="P370" s="6" t="s">
        <v>43</v>
      </c>
      <c r="Q370" s="6" t="s">
        <v>43</v>
      </c>
      <c r="R370" s="6" t="s">
        <v>44</v>
      </c>
      <c r="S370" s="6" t="s">
        <v>12</v>
      </c>
      <c r="T370" s="6" t="s">
        <v>13</v>
      </c>
      <c r="U370" s="6" t="s">
        <v>13</v>
      </c>
      <c r="V370" s="6" t="s">
        <v>14</v>
      </c>
      <c r="W370" s="6" t="s">
        <v>14</v>
      </c>
      <c r="X370" s="6" t="s">
        <v>15</v>
      </c>
      <c r="Y370" s="6" t="s">
        <v>15</v>
      </c>
      <c r="Z370" s="6" t="s">
        <v>16</v>
      </c>
      <c r="AA370" s="6" t="s">
        <v>16</v>
      </c>
      <c r="AB370" s="6" t="s">
        <v>17</v>
      </c>
      <c r="AC370" s="6" t="s">
        <v>17</v>
      </c>
      <c r="AD370" s="6" t="s">
        <v>427</v>
      </c>
      <c r="AE370" s="6" t="s">
        <v>427</v>
      </c>
      <c r="AF370" s="6" t="s">
        <v>439</v>
      </c>
      <c r="AG370" s="6" t="s">
        <v>439</v>
      </c>
      <c r="AH370" s="6" t="s">
        <v>452</v>
      </c>
      <c r="AI370" s="6" t="s">
        <v>452</v>
      </c>
      <c r="AJ370" s="6" t="s">
        <v>464</v>
      </c>
      <c r="AK370" s="198" t="s">
        <v>463</v>
      </c>
      <c r="AL370" s="198" t="s">
        <v>463</v>
      </c>
    </row>
    <row r="371" spans="1:38" s="24" customFormat="1" ht="12" customHeight="1">
      <c r="A371" s="25">
        <v>1002</v>
      </c>
      <c r="B371" s="26" t="s">
        <v>91</v>
      </c>
      <c r="C371" s="34">
        <v>1326</v>
      </c>
      <c r="D371" s="34">
        <v>1366</v>
      </c>
      <c r="E371" s="34">
        <v>1366</v>
      </c>
      <c r="F371" s="34">
        <v>1410</v>
      </c>
      <c r="G371" s="34">
        <v>1410</v>
      </c>
      <c r="H371" s="34">
        <v>1450</v>
      </c>
      <c r="I371" s="34">
        <v>1450</v>
      </c>
      <c r="J371" s="34">
        <v>1494</v>
      </c>
      <c r="K371" s="34">
        <v>1494</v>
      </c>
      <c r="L371" s="34">
        <v>1540</v>
      </c>
      <c r="M371" s="34">
        <v>1540</v>
      </c>
      <c r="N371" s="34">
        <v>1580</v>
      </c>
      <c r="O371" s="34">
        <v>1580</v>
      </c>
      <c r="P371" s="34">
        <v>1627</v>
      </c>
      <c r="Q371" s="34">
        <v>1627</v>
      </c>
      <c r="R371" s="34">
        <v>1676</v>
      </c>
      <c r="S371" s="34">
        <v>1676</v>
      </c>
      <c r="T371" s="34">
        <v>1760</v>
      </c>
      <c r="U371" s="34">
        <v>1760</v>
      </c>
      <c r="V371" s="34">
        <v>1760</v>
      </c>
      <c r="W371" s="34">
        <v>1760</v>
      </c>
      <c r="X371" s="28">
        <v>2560</v>
      </c>
      <c r="Y371" s="28">
        <v>2560</v>
      </c>
      <c r="Z371" s="28">
        <v>2612</v>
      </c>
      <c r="AA371" s="28">
        <v>2612</v>
      </c>
      <c r="AB371" s="28">
        <v>2690</v>
      </c>
      <c r="AC371" s="28">
        <v>2690</v>
      </c>
      <c r="AD371" s="28">
        <v>2690</v>
      </c>
      <c r="AE371" s="28">
        <v>2744</v>
      </c>
      <c r="AF371" s="28">
        <v>2744</v>
      </c>
      <c r="AG371" s="28">
        <v>2799</v>
      </c>
      <c r="AH371" s="117">
        <v>2940</v>
      </c>
      <c r="AI371" s="117">
        <v>2940</v>
      </c>
      <c r="AJ371" s="117">
        <v>2940</v>
      </c>
      <c r="AK371" s="206">
        <f>SUM(AJ371-AH371)</f>
        <v>0</v>
      </c>
      <c r="AL371" s="202">
        <f>SUM(AK371/AH371)</f>
        <v>0</v>
      </c>
    </row>
    <row r="372" spans="1:38" ht="12" customHeight="1">
      <c r="A372" s="25">
        <v>1020</v>
      </c>
      <c r="B372" s="26" t="s">
        <v>93</v>
      </c>
      <c r="C372" s="34">
        <v>0</v>
      </c>
      <c r="D372" s="34">
        <v>104</v>
      </c>
      <c r="E372" s="34"/>
      <c r="F372" s="34">
        <v>108</v>
      </c>
      <c r="G372" s="34">
        <v>0</v>
      </c>
      <c r="H372" s="34">
        <v>111</v>
      </c>
      <c r="I372" s="34">
        <v>0</v>
      </c>
      <c r="J372" s="34">
        <v>114</v>
      </c>
      <c r="K372" s="34">
        <v>0</v>
      </c>
      <c r="L372" s="34">
        <v>118</v>
      </c>
      <c r="M372" s="34">
        <v>0</v>
      </c>
      <c r="N372" s="34">
        <v>121</v>
      </c>
      <c r="O372" s="34">
        <v>0</v>
      </c>
      <c r="P372" s="34">
        <v>126</v>
      </c>
      <c r="Q372" s="34">
        <v>0</v>
      </c>
      <c r="R372" s="34">
        <v>130</v>
      </c>
      <c r="S372" s="34">
        <v>0</v>
      </c>
      <c r="T372" s="34">
        <v>137</v>
      </c>
      <c r="U372" s="34">
        <v>0</v>
      </c>
      <c r="V372" s="34">
        <v>137</v>
      </c>
      <c r="W372" s="34">
        <v>0</v>
      </c>
      <c r="X372" s="28">
        <v>137</v>
      </c>
      <c r="Y372" s="28">
        <v>0</v>
      </c>
      <c r="Z372" s="28">
        <v>200</v>
      </c>
      <c r="AA372" s="28">
        <v>200</v>
      </c>
      <c r="AB372" s="28">
        <v>206</v>
      </c>
      <c r="AC372" s="28">
        <v>206</v>
      </c>
      <c r="AD372" s="28">
        <v>206</v>
      </c>
      <c r="AE372" s="28">
        <v>209</v>
      </c>
      <c r="AF372" s="28">
        <v>210</v>
      </c>
      <c r="AG372" s="28">
        <v>214</v>
      </c>
      <c r="AH372" s="117">
        <v>212</v>
      </c>
      <c r="AI372" s="117">
        <v>212</v>
      </c>
      <c r="AJ372" s="117">
        <v>212</v>
      </c>
      <c r="AK372" s="206">
        <f aca="true" t="shared" si="311" ref="AK372:AK377">SUM(AJ372-AH372)</f>
        <v>0</v>
      </c>
      <c r="AL372" s="202">
        <f aca="true" t="shared" si="312" ref="AL372:AL377">SUM(AK372/AH372)</f>
        <v>0</v>
      </c>
    </row>
    <row r="373" spans="1:38" ht="12" customHeight="1">
      <c r="A373" s="30"/>
      <c r="B373" s="26" t="s">
        <v>130</v>
      </c>
      <c r="C373" s="33">
        <f>SUM(C371:C372)</f>
        <v>1326</v>
      </c>
      <c r="D373" s="33">
        <f>SUM(D371:D372)</f>
        <v>1470</v>
      </c>
      <c r="E373" s="33">
        <v>1366</v>
      </c>
      <c r="F373" s="33">
        <f aca="true" t="shared" si="313" ref="F373:K373">SUM(F371:F372)</f>
        <v>1518</v>
      </c>
      <c r="G373" s="33">
        <f t="shared" si="313"/>
        <v>1410</v>
      </c>
      <c r="H373" s="33">
        <f t="shared" si="313"/>
        <v>1561</v>
      </c>
      <c r="I373" s="33">
        <f t="shared" si="313"/>
        <v>1450</v>
      </c>
      <c r="J373" s="33">
        <f t="shared" si="313"/>
        <v>1608</v>
      </c>
      <c r="K373" s="33">
        <f t="shared" si="313"/>
        <v>1494</v>
      </c>
      <c r="L373" s="33">
        <f aca="true" t="shared" si="314" ref="L373:AB373">SUM(L371:L372)</f>
        <v>1658</v>
      </c>
      <c r="M373" s="33">
        <f t="shared" si="314"/>
        <v>1540</v>
      </c>
      <c r="N373" s="33">
        <f t="shared" si="314"/>
        <v>1701</v>
      </c>
      <c r="O373" s="33">
        <f t="shared" si="314"/>
        <v>1580</v>
      </c>
      <c r="P373" s="33">
        <f t="shared" si="314"/>
        <v>1753</v>
      </c>
      <c r="Q373" s="33">
        <f t="shared" si="314"/>
        <v>1627</v>
      </c>
      <c r="R373" s="33">
        <f t="shared" si="314"/>
        <v>1806</v>
      </c>
      <c r="S373" s="33">
        <f t="shared" si="314"/>
        <v>1676</v>
      </c>
      <c r="T373" s="33">
        <f t="shared" si="314"/>
        <v>1897</v>
      </c>
      <c r="U373" s="33">
        <f t="shared" si="314"/>
        <v>1760</v>
      </c>
      <c r="V373" s="33">
        <f t="shared" si="314"/>
        <v>1897</v>
      </c>
      <c r="W373" s="33">
        <f t="shared" si="314"/>
        <v>1760</v>
      </c>
      <c r="X373" s="33">
        <f t="shared" si="314"/>
        <v>2697</v>
      </c>
      <c r="Y373" s="33">
        <f t="shared" si="314"/>
        <v>2560</v>
      </c>
      <c r="Z373" s="28">
        <f t="shared" si="314"/>
        <v>2812</v>
      </c>
      <c r="AA373" s="28">
        <f t="shared" si="314"/>
        <v>2812</v>
      </c>
      <c r="AB373" s="28">
        <f t="shared" si="314"/>
        <v>2896</v>
      </c>
      <c r="AC373" s="28">
        <f aca="true" t="shared" si="315" ref="AC373:AH373">SUM(AC371:AC372)</f>
        <v>2896</v>
      </c>
      <c r="AD373" s="28">
        <f t="shared" si="315"/>
        <v>2896</v>
      </c>
      <c r="AE373" s="28">
        <f t="shared" si="315"/>
        <v>2953</v>
      </c>
      <c r="AF373" s="28">
        <f t="shared" si="315"/>
        <v>2954</v>
      </c>
      <c r="AG373" s="28">
        <f t="shared" si="315"/>
        <v>3013</v>
      </c>
      <c r="AH373" s="138">
        <f t="shared" si="315"/>
        <v>3152</v>
      </c>
      <c r="AI373" s="138">
        <f>SUM(AI371:AI372)</f>
        <v>3152</v>
      </c>
      <c r="AJ373" s="138">
        <f>SUM(AJ371:AJ372)</f>
        <v>3152</v>
      </c>
      <c r="AK373" s="206">
        <f t="shared" si="311"/>
        <v>0</v>
      </c>
      <c r="AL373" s="202">
        <f t="shared" si="312"/>
        <v>0</v>
      </c>
    </row>
    <row r="374" spans="1:38" s="24" customFormat="1" ht="12" customHeight="1">
      <c r="A374" s="25">
        <v>2033</v>
      </c>
      <c r="B374" s="26" t="s">
        <v>193</v>
      </c>
      <c r="C374" s="34">
        <v>150</v>
      </c>
      <c r="D374" s="34">
        <v>323</v>
      </c>
      <c r="E374" s="34">
        <v>251</v>
      </c>
      <c r="F374" s="34">
        <v>400</v>
      </c>
      <c r="G374" s="34">
        <v>122</v>
      </c>
      <c r="H374" s="34">
        <v>400</v>
      </c>
      <c r="I374" s="34">
        <v>117</v>
      </c>
      <c r="J374" s="34">
        <v>300</v>
      </c>
      <c r="K374" s="34">
        <v>375</v>
      </c>
      <c r="L374" s="34">
        <v>250</v>
      </c>
      <c r="M374" s="34">
        <v>0</v>
      </c>
      <c r="N374" s="34">
        <v>250</v>
      </c>
      <c r="O374" s="34">
        <v>0</v>
      </c>
      <c r="P374" s="34">
        <v>250</v>
      </c>
      <c r="Q374" s="34">
        <v>0</v>
      </c>
      <c r="R374" s="34">
        <v>250</v>
      </c>
      <c r="S374" s="34">
        <v>0</v>
      </c>
      <c r="T374" s="34">
        <v>250</v>
      </c>
      <c r="U374" s="34">
        <v>250</v>
      </c>
      <c r="V374" s="34">
        <v>250</v>
      </c>
      <c r="W374" s="34">
        <v>247</v>
      </c>
      <c r="X374" s="28">
        <v>250</v>
      </c>
      <c r="Y374" s="28">
        <v>250</v>
      </c>
      <c r="Z374" s="28">
        <v>300</v>
      </c>
      <c r="AA374" s="28">
        <v>115</v>
      </c>
      <c r="AB374" s="28">
        <v>500</v>
      </c>
      <c r="AC374" s="28">
        <v>99</v>
      </c>
      <c r="AD374" s="28">
        <v>500</v>
      </c>
      <c r="AE374" s="28">
        <v>503</v>
      </c>
      <c r="AF374" s="28">
        <v>500</v>
      </c>
      <c r="AG374" s="28">
        <v>265</v>
      </c>
      <c r="AH374" s="117">
        <v>1000</v>
      </c>
      <c r="AI374" s="117">
        <v>1000</v>
      </c>
      <c r="AJ374" s="117">
        <v>1000</v>
      </c>
      <c r="AK374" s="204">
        <f t="shared" si="311"/>
        <v>0</v>
      </c>
      <c r="AL374" s="201">
        <f t="shared" si="312"/>
        <v>0</v>
      </c>
    </row>
    <row r="375" spans="1:38" s="24" customFormat="1" ht="12" customHeight="1">
      <c r="A375" s="25">
        <v>3006</v>
      </c>
      <c r="B375" s="26" t="s">
        <v>145</v>
      </c>
      <c r="C375" s="34">
        <v>956</v>
      </c>
      <c r="D375" s="34">
        <v>250</v>
      </c>
      <c r="E375" s="34">
        <v>51</v>
      </c>
      <c r="F375" s="34">
        <v>200</v>
      </c>
      <c r="G375" s="34">
        <v>399</v>
      </c>
      <c r="H375" s="34">
        <v>339</v>
      </c>
      <c r="I375" s="34">
        <v>288</v>
      </c>
      <c r="J375" s="34">
        <v>92</v>
      </c>
      <c r="K375" s="34">
        <v>9</v>
      </c>
      <c r="L375" s="34">
        <v>92</v>
      </c>
      <c r="M375" s="34">
        <v>0</v>
      </c>
      <c r="N375" s="34">
        <v>92</v>
      </c>
      <c r="O375" s="34">
        <v>0</v>
      </c>
      <c r="P375" s="34">
        <v>102</v>
      </c>
      <c r="Q375" s="34">
        <v>107</v>
      </c>
      <c r="R375" s="34">
        <v>112</v>
      </c>
      <c r="S375" s="34">
        <v>0</v>
      </c>
      <c r="T375" s="34">
        <v>112</v>
      </c>
      <c r="U375" s="34">
        <v>0</v>
      </c>
      <c r="V375" s="34">
        <v>112</v>
      </c>
      <c r="W375" s="34">
        <v>0</v>
      </c>
      <c r="X375" s="28">
        <v>250</v>
      </c>
      <c r="Y375" s="28">
        <v>0</v>
      </c>
      <c r="Z375" s="28">
        <v>300</v>
      </c>
      <c r="AA375" s="28">
        <v>299</v>
      </c>
      <c r="AB375" s="28">
        <v>300</v>
      </c>
      <c r="AC375" s="28">
        <v>0</v>
      </c>
      <c r="AD375" s="28">
        <v>300</v>
      </c>
      <c r="AE375" s="28">
        <v>141</v>
      </c>
      <c r="AF375" s="28">
        <v>300</v>
      </c>
      <c r="AG375" s="28">
        <v>0</v>
      </c>
      <c r="AH375" s="117">
        <v>500</v>
      </c>
      <c r="AI375" s="117">
        <v>500</v>
      </c>
      <c r="AJ375" s="117">
        <v>500</v>
      </c>
      <c r="AK375" s="204">
        <f t="shared" si="311"/>
        <v>0</v>
      </c>
      <c r="AL375" s="201">
        <f t="shared" si="312"/>
        <v>0</v>
      </c>
    </row>
    <row r="376" spans="1:38" s="24" customFormat="1" ht="12" customHeight="1">
      <c r="A376" s="30"/>
      <c r="B376" s="26" t="s">
        <v>138</v>
      </c>
      <c r="C376" s="33">
        <f aca="true" t="shared" si="316" ref="C376:H376">SUM(C374:C375)</f>
        <v>1106</v>
      </c>
      <c r="D376" s="33">
        <f t="shared" si="316"/>
        <v>573</v>
      </c>
      <c r="E376" s="33">
        <f t="shared" si="316"/>
        <v>302</v>
      </c>
      <c r="F376" s="33">
        <f t="shared" si="316"/>
        <v>600</v>
      </c>
      <c r="G376" s="33">
        <f t="shared" si="316"/>
        <v>521</v>
      </c>
      <c r="H376" s="33">
        <f t="shared" si="316"/>
        <v>739</v>
      </c>
      <c r="I376" s="33">
        <f aca="true" t="shared" si="317" ref="I376:P376">SUM(I374:I375)</f>
        <v>405</v>
      </c>
      <c r="J376" s="33">
        <f t="shared" si="317"/>
        <v>392</v>
      </c>
      <c r="K376" s="33">
        <f t="shared" si="317"/>
        <v>384</v>
      </c>
      <c r="L376" s="33">
        <f t="shared" si="317"/>
        <v>342</v>
      </c>
      <c r="M376" s="33">
        <v>0</v>
      </c>
      <c r="N376" s="33">
        <f t="shared" si="317"/>
        <v>342</v>
      </c>
      <c r="O376" s="33">
        <v>35</v>
      </c>
      <c r="P376" s="33">
        <f t="shared" si="317"/>
        <v>352</v>
      </c>
      <c r="Q376" s="33">
        <f aca="true" t="shared" si="318" ref="Q376:W376">SUM(Q374:Q375)</f>
        <v>107</v>
      </c>
      <c r="R376" s="33">
        <f t="shared" si="318"/>
        <v>362</v>
      </c>
      <c r="S376" s="33">
        <f t="shared" si="318"/>
        <v>0</v>
      </c>
      <c r="T376" s="33">
        <f t="shared" si="318"/>
        <v>362</v>
      </c>
      <c r="U376" s="33">
        <f t="shared" si="318"/>
        <v>250</v>
      </c>
      <c r="V376" s="33">
        <f t="shared" si="318"/>
        <v>362</v>
      </c>
      <c r="W376" s="33">
        <f t="shared" si="318"/>
        <v>247</v>
      </c>
      <c r="X376" s="4">
        <v>500</v>
      </c>
      <c r="Y376" s="4">
        <v>250</v>
      </c>
      <c r="Z376" s="4">
        <v>600</v>
      </c>
      <c r="AA376" s="4">
        <v>600</v>
      </c>
      <c r="AB376" s="4">
        <v>800</v>
      </c>
      <c r="AC376" s="4">
        <f aca="true" t="shared" si="319" ref="AC376:AH376">SUM(AC374:AC375)</f>
        <v>99</v>
      </c>
      <c r="AD376" s="4">
        <f t="shared" si="319"/>
        <v>800</v>
      </c>
      <c r="AE376" s="4">
        <f t="shared" si="319"/>
        <v>644</v>
      </c>
      <c r="AF376" s="4">
        <f t="shared" si="319"/>
        <v>800</v>
      </c>
      <c r="AG376" s="4">
        <f t="shared" si="319"/>
        <v>265</v>
      </c>
      <c r="AH376" s="138">
        <f t="shared" si="319"/>
        <v>1500</v>
      </c>
      <c r="AI376" s="138">
        <f>SUM(AI374:AI375)</f>
        <v>1500</v>
      </c>
      <c r="AJ376" s="138">
        <f>SUM(AJ374:AJ375)</f>
        <v>1500</v>
      </c>
      <c r="AK376" s="206">
        <f t="shared" si="311"/>
        <v>0</v>
      </c>
      <c r="AL376" s="202">
        <f t="shared" si="312"/>
        <v>0</v>
      </c>
    </row>
    <row r="377" spans="1:38" s="24" customFormat="1" ht="12" customHeight="1">
      <c r="A377" s="30">
        <v>250</v>
      </c>
      <c r="B377" s="26" t="s">
        <v>66</v>
      </c>
      <c r="C377" s="33">
        <f aca="true" t="shared" si="320" ref="C377:K377">SUM(C373+C376)</f>
        <v>2432</v>
      </c>
      <c r="D377" s="33">
        <f t="shared" si="320"/>
        <v>2043</v>
      </c>
      <c r="E377" s="33">
        <f t="shared" si="320"/>
        <v>1668</v>
      </c>
      <c r="F377" s="33">
        <f t="shared" si="320"/>
        <v>2118</v>
      </c>
      <c r="G377" s="33">
        <f t="shared" si="320"/>
        <v>1931</v>
      </c>
      <c r="H377" s="33">
        <f t="shared" si="320"/>
        <v>2300</v>
      </c>
      <c r="I377" s="33">
        <f t="shared" si="320"/>
        <v>1855</v>
      </c>
      <c r="J377" s="33">
        <f t="shared" si="320"/>
        <v>2000</v>
      </c>
      <c r="K377" s="33">
        <f t="shared" si="320"/>
        <v>1878</v>
      </c>
      <c r="L377" s="33">
        <f aca="true" t="shared" si="321" ref="L377:AB377">SUM(L373+L376)</f>
        <v>2000</v>
      </c>
      <c r="M377" s="33">
        <f t="shared" si="321"/>
        <v>1540</v>
      </c>
      <c r="N377" s="33">
        <f t="shared" si="321"/>
        <v>2043</v>
      </c>
      <c r="O377" s="33">
        <f t="shared" si="321"/>
        <v>1615</v>
      </c>
      <c r="P377" s="33">
        <f t="shared" si="321"/>
        <v>2105</v>
      </c>
      <c r="Q377" s="33">
        <f t="shared" si="321"/>
        <v>1734</v>
      </c>
      <c r="R377" s="33">
        <f t="shared" si="321"/>
        <v>2168</v>
      </c>
      <c r="S377" s="33">
        <f t="shared" si="321"/>
        <v>1676</v>
      </c>
      <c r="T377" s="33">
        <f t="shared" si="321"/>
        <v>2259</v>
      </c>
      <c r="U377" s="33">
        <f t="shared" si="321"/>
        <v>2010</v>
      </c>
      <c r="V377" s="33">
        <f t="shared" si="321"/>
        <v>2259</v>
      </c>
      <c r="W377" s="33">
        <f t="shared" si="321"/>
        <v>2007</v>
      </c>
      <c r="X377" s="33">
        <f t="shared" si="321"/>
        <v>3197</v>
      </c>
      <c r="Y377" s="33">
        <f t="shared" si="321"/>
        <v>2810</v>
      </c>
      <c r="Z377" s="33">
        <f t="shared" si="321"/>
        <v>3412</v>
      </c>
      <c r="AA377" s="33">
        <f t="shared" si="321"/>
        <v>3412</v>
      </c>
      <c r="AB377" s="33">
        <f t="shared" si="321"/>
        <v>3696</v>
      </c>
      <c r="AC377" s="33">
        <f>SUM(AC373+AC376)</f>
        <v>2995</v>
      </c>
      <c r="AD377" s="33">
        <f>SUM(AD373+AD376)</f>
        <v>3696</v>
      </c>
      <c r="AE377" s="33">
        <f>SUM(AE373+AE376)</f>
        <v>3597</v>
      </c>
      <c r="AF377" s="33">
        <f>SUM(AF373+AF376)</f>
        <v>3754</v>
      </c>
      <c r="AG377" s="33">
        <f>SUM(AG373+AG376)</f>
        <v>3278</v>
      </c>
      <c r="AH377" s="138">
        <f>AH376+AH373</f>
        <v>4652</v>
      </c>
      <c r="AI377" s="138">
        <f>AI376+AI373</f>
        <v>4652</v>
      </c>
      <c r="AJ377" s="138">
        <f>AJ376+AJ373</f>
        <v>4652</v>
      </c>
      <c r="AK377" s="206">
        <f t="shared" si="311"/>
        <v>0</v>
      </c>
      <c r="AL377" s="202">
        <f t="shared" si="312"/>
        <v>0</v>
      </c>
    </row>
    <row r="378" spans="1:38" ht="12" customHeight="1">
      <c r="A378" s="3">
        <v>310</v>
      </c>
      <c r="B378" s="29" t="s">
        <v>68</v>
      </c>
      <c r="C378" s="3" t="s">
        <v>1</v>
      </c>
      <c r="D378" s="6" t="s">
        <v>2</v>
      </c>
      <c r="E378" s="6" t="s">
        <v>1</v>
      </c>
      <c r="F378" s="6" t="s">
        <v>2</v>
      </c>
      <c r="G378" s="6" t="s">
        <v>1</v>
      </c>
      <c r="H378" s="6" t="s">
        <v>2</v>
      </c>
      <c r="I378" s="6" t="s">
        <v>1</v>
      </c>
      <c r="J378" s="6" t="s">
        <v>2</v>
      </c>
      <c r="K378" s="6" t="s">
        <v>1</v>
      </c>
      <c r="L378" s="6" t="s">
        <v>2</v>
      </c>
      <c r="M378" s="6" t="s">
        <v>1</v>
      </c>
      <c r="N378" s="6" t="s">
        <v>2</v>
      </c>
      <c r="O378" s="6" t="s">
        <v>1</v>
      </c>
      <c r="P378" s="6" t="s">
        <v>2</v>
      </c>
      <c r="Q378" s="6" t="s">
        <v>41</v>
      </c>
      <c r="R378" s="6" t="s">
        <v>2</v>
      </c>
      <c r="S378" s="6" t="s">
        <v>1</v>
      </c>
      <c r="T378" s="6" t="s">
        <v>2</v>
      </c>
      <c r="U378" s="6" t="s">
        <v>41</v>
      </c>
      <c r="V378" s="6" t="s">
        <v>2</v>
      </c>
      <c r="W378" s="6" t="s">
        <v>1</v>
      </c>
      <c r="X378" s="6" t="s">
        <v>2</v>
      </c>
      <c r="Y378" s="6" t="s">
        <v>1</v>
      </c>
      <c r="Z378" s="6" t="s">
        <v>2</v>
      </c>
      <c r="AA378" s="6" t="s">
        <v>1</v>
      </c>
      <c r="AB378" s="6" t="s">
        <v>2</v>
      </c>
      <c r="AC378" s="3" t="s">
        <v>1</v>
      </c>
      <c r="AD378" s="3" t="s">
        <v>2</v>
      </c>
      <c r="AE378" s="3" t="s">
        <v>1</v>
      </c>
      <c r="AF378" s="3" t="s">
        <v>2</v>
      </c>
      <c r="AG378" s="3" t="s">
        <v>1</v>
      </c>
      <c r="AH378" s="3" t="s">
        <v>2</v>
      </c>
      <c r="AI378" s="3" t="s">
        <v>3</v>
      </c>
      <c r="AJ378" s="3" t="s">
        <v>2</v>
      </c>
      <c r="AK378" s="197" t="s">
        <v>461</v>
      </c>
      <c r="AL378" s="197" t="s">
        <v>462</v>
      </c>
    </row>
    <row r="379" spans="1:38" ht="12" customHeight="1">
      <c r="A379" s="3"/>
      <c r="B379" s="29"/>
      <c r="C379" s="3" t="s">
        <v>4</v>
      </c>
      <c r="D379" s="6" t="s">
        <v>5</v>
      </c>
      <c r="E379" s="6" t="s">
        <v>5</v>
      </c>
      <c r="F379" s="6" t="s">
        <v>6</v>
      </c>
      <c r="G379" s="6" t="s">
        <v>6</v>
      </c>
      <c r="H379" s="6" t="s">
        <v>7</v>
      </c>
      <c r="I379" s="6" t="s">
        <v>7</v>
      </c>
      <c r="J379" s="6" t="s">
        <v>8</v>
      </c>
      <c r="K379" s="6" t="s">
        <v>8</v>
      </c>
      <c r="L379" s="6" t="s">
        <v>9</v>
      </c>
      <c r="M379" s="6" t="s">
        <v>9</v>
      </c>
      <c r="N379" s="6" t="s">
        <v>42</v>
      </c>
      <c r="O379" s="6" t="s">
        <v>10</v>
      </c>
      <c r="P379" s="6" t="s">
        <v>43</v>
      </c>
      <c r="Q379" s="6" t="s">
        <v>43</v>
      </c>
      <c r="R379" s="6" t="s">
        <v>44</v>
      </c>
      <c r="S379" s="6" t="s">
        <v>12</v>
      </c>
      <c r="T379" s="6" t="s">
        <v>13</v>
      </c>
      <c r="U379" s="6" t="s">
        <v>13</v>
      </c>
      <c r="V379" s="6" t="s">
        <v>14</v>
      </c>
      <c r="W379" s="6" t="s">
        <v>14</v>
      </c>
      <c r="X379" s="6" t="s">
        <v>15</v>
      </c>
      <c r="Y379" s="6" t="s">
        <v>15</v>
      </c>
      <c r="Z379" s="6" t="s">
        <v>16</v>
      </c>
      <c r="AA379" s="6" t="s">
        <v>16</v>
      </c>
      <c r="AB379" s="6" t="s">
        <v>17</v>
      </c>
      <c r="AC379" s="6" t="s">
        <v>17</v>
      </c>
      <c r="AD379" s="6" t="s">
        <v>427</v>
      </c>
      <c r="AE379" s="6" t="s">
        <v>427</v>
      </c>
      <c r="AF379" s="6" t="s">
        <v>439</v>
      </c>
      <c r="AG379" s="6" t="s">
        <v>439</v>
      </c>
      <c r="AH379" s="6" t="s">
        <v>452</v>
      </c>
      <c r="AI379" s="6" t="s">
        <v>452</v>
      </c>
      <c r="AJ379" s="6" t="s">
        <v>464</v>
      </c>
      <c r="AK379" s="198" t="s">
        <v>463</v>
      </c>
      <c r="AL379" s="198" t="s">
        <v>463</v>
      </c>
    </row>
    <row r="380" spans="1:38" ht="12" customHeight="1">
      <c r="A380" s="25">
        <v>1001</v>
      </c>
      <c r="B380" s="26" t="s">
        <v>90</v>
      </c>
      <c r="C380" s="32">
        <v>347504</v>
      </c>
      <c r="D380" s="32">
        <v>358425</v>
      </c>
      <c r="E380" s="32">
        <v>355313</v>
      </c>
      <c r="F380" s="32">
        <v>369960</v>
      </c>
      <c r="G380" s="32">
        <v>370207</v>
      </c>
      <c r="H380" s="32">
        <v>390320</v>
      </c>
      <c r="I380" s="32">
        <v>363809</v>
      </c>
      <c r="J380" s="32">
        <v>402030</v>
      </c>
      <c r="K380" s="32">
        <v>401209</v>
      </c>
      <c r="L380" s="32">
        <v>425140</v>
      </c>
      <c r="M380" s="32">
        <v>408143</v>
      </c>
      <c r="N380" s="32">
        <v>433308</v>
      </c>
      <c r="O380" s="32">
        <v>457174</v>
      </c>
      <c r="P380" s="32">
        <v>449566</v>
      </c>
      <c r="Q380" s="32">
        <v>450648</v>
      </c>
      <c r="R380" s="32">
        <v>464928</v>
      </c>
      <c r="S380" s="32">
        <v>462886</v>
      </c>
      <c r="T380" s="32">
        <v>486474</v>
      </c>
      <c r="U380" s="32">
        <v>486753</v>
      </c>
      <c r="V380" s="32">
        <v>502515</v>
      </c>
      <c r="W380" s="32">
        <v>502783</v>
      </c>
      <c r="X380" s="32">
        <v>503243</v>
      </c>
      <c r="Y380" s="35">
        <v>487658</v>
      </c>
      <c r="Z380" s="35">
        <v>516338</v>
      </c>
      <c r="AA380" s="35">
        <v>522588</v>
      </c>
      <c r="AB380" s="35">
        <v>528980</v>
      </c>
      <c r="AC380" s="35">
        <v>539015</v>
      </c>
      <c r="AD380" s="35">
        <v>546300</v>
      </c>
      <c r="AE380" s="35">
        <v>537446</v>
      </c>
      <c r="AF380" s="35">
        <v>554600</v>
      </c>
      <c r="AG380" s="35">
        <v>553160</v>
      </c>
      <c r="AH380" s="35">
        <v>567200</v>
      </c>
      <c r="AI380" s="35">
        <v>567200</v>
      </c>
      <c r="AJ380" s="35">
        <v>585465</v>
      </c>
      <c r="AK380" s="204">
        <f>SUM(AJ380-AH380)</f>
        <v>18265</v>
      </c>
      <c r="AL380" s="201">
        <f>SUM(AK380/AH380)</f>
        <v>0.03220204513399154</v>
      </c>
    </row>
    <row r="381" spans="1:38" ht="12" customHeight="1">
      <c r="A381" s="25">
        <v>1002</v>
      </c>
      <c r="B381" s="26" t="s">
        <v>91</v>
      </c>
      <c r="C381" s="32">
        <v>3248</v>
      </c>
      <c r="D381" s="32">
        <v>6200</v>
      </c>
      <c r="E381" s="32">
        <v>8387</v>
      </c>
      <c r="F381" s="32">
        <v>6400</v>
      </c>
      <c r="G381" s="32">
        <v>3435</v>
      </c>
      <c r="H381" s="32">
        <v>1500</v>
      </c>
      <c r="I381" s="32">
        <v>2914</v>
      </c>
      <c r="J381" s="32">
        <v>1550</v>
      </c>
      <c r="K381" s="32">
        <v>872</v>
      </c>
      <c r="L381" s="32">
        <v>2750</v>
      </c>
      <c r="M381" s="32">
        <v>3617</v>
      </c>
      <c r="N381" s="32">
        <v>3034</v>
      </c>
      <c r="O381" s="32">
        <v>3511</v>
      </c>
      <c r="P381" s="32">
        <v>3500</v>
      </c>
      <c r="Q381" s="32">
        <v>1305</v>
      </c>
      <c r="R381" s="32">
        <v>3640</v>
      </c>
      <c r="S381" s="32">
        <v>3411</v>
      </c>
      <c r="T381" s="32">
        <v>3787</v>
      </c>
      <c r="U381" s="32">
        <v>2397</v>
      </c>
      <c r="V381" s="32">
        <v>3863</v>
      </c>
      <c r="W381" s="32">
        <v>1377</v>
      </c>
      <c r="X381" s="32">
        <v>3863</v>
      </c>
      <c r="Y381" s="35">
        <v>3713</v>
      </c>
      <c r="Z381" s="35">
        <v>4375</v>
      </c>
      <c r="AA381" s="35">
        <v>866</v>
      </c>
      <c r="AB381" s="35">
        <v>4508</v>
      </c>
      <c r="AC381" s="35">
        <v>3875</v>
      </c>
      <c r="AD381" s="35">
        <v>4600</v>
      </c>
      <c r="AE381" s="35">
        <v>3556</v>
      </c>
      <c r="AF381" s="35">
        <v>4700</v>
      </c>
      <c r="AG381" s="35">
        <v>3585</v>
      </c>
      <c r="AH381" s="35">
        <v>4800</v>
      </c>
      <c r="AI381" s="35">
        <v>4800</v>
      </c>
      <c r="AJ381" s="35">
        <v>5690</v>
      </c>
      <c r="AK381" s="204">
        <f aca="true" t="shared" si="322" ref="AK381:AK421">SUM(AJ381-AH381)</f>
        <v>890</v>
      </c>
      <c r="AL381" s="201">
        <f aca="true" t="shared" si="323" ref="AL381:AL421">SUM(AK381/AH381)</f>
        <v>0.18541666666666667</v>
      </c>
    </row>
    <row r="382" spans="1:38" s="24" customFormat="1" ht="12" customHeight="1">
      <c r="A382" s="25">
        <v>1003</v>
      </c>
      <c r="B382" s="26" t="s">
        <v>189</v>
      </c>
      <c r="C382" s="32">
        <v>38574</v>
      </c>
      <c r="D382" s="32">
        <v>63257</v>
      </c>
      <c r="E382" s="32">
        <v>89042</v>
      </c>
      <c r="F382" s="32">
        <v>70000</v>
      </c>
      <c r="G382" s="32">
        <v>42771</v>
      </c>
      <c r="H382" s="32">
        <v>70000</v>
      </c>
      <c r="I382" s="32">
        <v>59162</v>
      </c>
      <c r="J382" s="32">
        <v>72100</v>
      </c>
      <c r="K382" s="32">
        <v>54982</v>
      </c>
      <c r="L382" s="32">
        <v>75000</v>
      </c>
      <c r="M382" s="32">
        <v>86943</v>
      </c>
      <c r="N382" s="32">
        <v>76900</v>
      </c>
      <c r="O382" s="32">
        <v>50159</v>
      </c>
      <c r="P382" s="32">
        <v>78825</v>
      </c>
      <c r="Q382" s="32">
        <v>71445</v>
      </c>
      <c r="R382" s="32">
        <v>81978</v>
      </c>
      <c r="S382" s="32">
        <v>99408</v>
      </c>
      <c r="T382" s="32">
        <v>85700</v>
      </c>
      <c r="U382" s="32">
        <v>88484</v>
      </c>
      <c r="V382" s="32">
        <v>89130</v>
      </c>
      <c r="W382" s="32">
        <v>62970</v>
      </c>
      <c r="X382" s="32">
        <v>89300</v>
      </c>
      <c r="Y382" s="35">
        <v>79770</v>
      </c>
      <c r="Z382" s="35">
        <v>91500</v>
      </c>
      <c r="AA382" s="35">
        <v>58183</v>
      </c>
      <c r="AB382" s="35">
        <v>93700</v>
      </c>
      <c r="AC382" s="35">
        <v>96010</v>
      </c>
      <c r="AD382" s="35">
        <v>96700</v>
      </c>
      <c r="AE382" s="35">
        <v>94026</v>
      </c>
      <c r="AF382" s="35">
        <v>98400</v>
      </c>
      <c r="AG382" s="35">
        <v>115406</v>
      </c>
      <c r="AH382" s="35">
        <v>100500</v>
      </c>
      <c r="AI382" s="35">
        <v>100500</v>
      </c>
      <c r="AJ382" s="35">
        <v>104000</v>
      </c>
      <c r="AK382" s="204">
        <f t="shared" si="322"/>
        <v>3500</v>
      </c>
      <c r="AL382" s="201">
        <f t="shared" si="323"/>
        <v>0.03482587064676617</v>
      </c>
    </row>
    <row r="383" spans="1:38" ht="12" customHeight="1">
      <c r="A383" s="25">
        <v>1020</v>
      </c>
      <c r="B383" s="26" t="s">
        <v>93</v>
      </c>
      <c r="C383" s="32">
        <v>29735</v>
      </c>
      <c r="D383" s="32">
        <f>SUM(D380:D382)*0.0765</f>
        <v>32732.972999999998</v>
      </c>
      <c r="E383" s="32">
        <v>32691</v>
      </c>
      <c r="F383" s="32">
        <f>SUM(F380:F382)*0.0765</f>
        <v>34146.54</v>
      </c>
      <c r="G383" s="32">
        <v>32016</v>
      </c>
      <c r="H383" s="32">
        <v>35934</v>
      </c>
      <c r="I383" s="32">
        <v>32880</v>
      </c>
      <c r="J383" s="32">
        <v>36390</v>
      </c>
      <c r="K383" s="32">
        <v>34926</v>
      </c>
      <c r="L383" s="32">
        <v>38488</v>
      </c>
      <c r="M383" s="32">
        <v>38983</v>
      </c>
      <c r="N383" s="32">
        <f>SUM(N380:N382)*0.0765</f>
        <v>39263.013</v>
      </c>
      <c r="O383" s="32">
        <v>34703</v>
      </c>
      <c r="P383" s="32">
        <v>40904</v>
      </c>
      <c r="Q383" s="32">
        <v>41123</v>
      </c>
      <c r="R383" s="32">
        <f>SUM(R380:R382)*0.0765</f>
        <v>42116.769</v>
      </c>
      <c r="S383" s="32">
        <v>44071</v>
      </c>
      <c r="T383" s="32">
        <f>SUM(T380:T382)*0.0765</f>
        <v>44061.0165</v>
      </c>
      <c r="U383" s="32">
        <v>43760</v>
      </c>
      <c r="V383" s="32">
        <f>SUM(V380:V382)*0.0765</f>
        <v>45556.362</v>
      </c>
      <c r="W383" s="32">
        <v>44875</v>
      </c>
      <c r="X383" s="32">
        <f>SUM(X380:X382)*0.0765</f>
        <v>45625.059</v>
      </c>
      <c r="Y383" s="35">
        <v>45625</v>
      </c>
      <c r="Z383" s="35">
        <f>SUM(Z380:Z382)*0.0765</f>
        <v>46834.294499999996</v>
      </c>
      <c r="AA383" s="35">
        <v>45191</v>
      </c>
      <c r="AB383" s="35">
        <f>SUM(AB380:AB382)*0.0765</f>
        <v>47979.882</v>
      </c>
      <c r="AC383" s="35">
        <v>49182</v>
      </c>
      <c r="AD383" s="35">
        <f>SUM(AD380:AD382)*0.0765</f>
        <v>49541.4</v>
      </c>
      <c r="AE383" s="35">
        <v>50466</v>
      </c>
      <c r="AF383" s="35">
        <f>SUM(AF380:AF382)*0.0765</f>
        <v>50314.049999999996</v>
      </c>
      <c r="AG383" s="35">
        <v>51351</v>
      </c>
      <c r="AH383" s="35">
        <f>SUM(AH380:AH382)*0.0765</f>
        <v>51446.25</v>
      </c>
      <c r="AI383" s="35">
        <f>SUM(AI380:AI382)*0.0765</f>
        <v>51446.25</v>
      </c>
      <c r="AJ383" s="35">
        <f>SUM(AJ380:AJ382)*0.0765</f>
        <v>53179.3575</v>
      </c>
      <c r="AK383" s="204">
        <f t="shared" si="322"/>
        <v>1733.1074999999983</v>
      </c>
      <c r="AL383" s="201">
        <f t="shared" si="323"/>
        <v>0.0336877323420074</v>
      </c>
    </row>
    <row r="384" spans="1:38" s="24" customFormat="1" ht="12" customHeight="1">
      <c r="A384" s="30"/>
      <c r="B384" s="26" t="s">
        <v>130</v>
      </c>
      <c r="C384" s="51">
        <f aca="true" t="shared" si="324" ref="C384:H384">SUM(C380:C383)</f>
        <v>419061</v>
      </c>
      <c r="D384" s="51">
        <f t="shared" si="324"/>
        <v>460614.973</v>
      </c>
      <c r="E384" s="51">
        <f t="shared" si="324"/>
        <v>485433</v>
      </c>
      <c r="F384" s="51">
        <f t="shared" si="324"/>
        <v>480506.54</v>
      </c>
      <c r="G384" s="51">
        <f>SUM(G380:G383)</f>
        <v>448429</v>
      </c>
      <c r="H384" s="51">
        <f t="shared" si="324"/>
        <v>497754</v>
      </c>
      <c r="I384" s="51">
        <f aca="true" t="shared" si="325" ref="I384:X384">SUM(I380:I383)</f>
        <v>458765</v>
      </c>
      <c r="J384" s="51">
        <f t="shared" si="325"/>
        <v>512070</v>
      </c>
      <c r="K384" s="51">
        <f t="shared" si="325"/>
        <v>491989</v>
      </c>
      <c r="L384" s="51">
        <f t="shared" si="325"/>
        <v>541378</v>
      </c>
      <c r="M384" s="51">
        <f t="shared" si="325"/>
        <v>537686</v>
      </c>
      <c r="N384" s="51">
        <f t="shared" si="325"/>
        <v>552505.013</v>
      </c>
      <c r="O384" s="51">
        <f t="shared" si="325"/>
        <v>545547</v>
      </c>
      <c r="P384" s="51">
        <f t="shared" si="325"/>
        <v>572795</v>
      </c>
      <c r="Q384" s="51">
        <f t="shared" si="325"/>
        <v>564521</v>
      </c>
      <c r="R384" s="51">
        <f t="shared" si="325"/>
        <v>592662.769</v>
      </c>
      <c r="S384" s="51">
        <f t="shared" si="325"/>
        <v>609776</v>
      </c>
      <c r="T384" s="51">
        <f t="shared" si="325"/>
        <v>620022.0165</v>
      </c>
      <c r="U384" s="51">
        <f t="shared" si="325"/>
        <v>621394</v>
      </c>
      <c r="V384" s="51">
        <f t="shared" si="325"/>
        <v>641064.362</v>
      </c>
      <c r="W384" s="51">
        <f t="shared" si="325"/>
        <v>612005</v>
      </c>
      <c r="X384" s="51">
        <f t="shared" si="325"/>
        <v>642031.059</v>
      </c>
      <c r="Y384" s="36">
        <f aca="true" t="shared" si="326" ref="Y384:AD384">SUM(Y380:Y383)</f>
        <v>616766</v>
      </c>
      <c r="Z384" s="36">
        <f t="shared" si="326"/>
        <v>659047.2945</v>
      </c>
      <c r="AA384" s="36">
        <f t="shared" si="326"/>
        <v>626828</v>
      </c>
      <c r="AB384" s="36">
        <f t="shared" si="326"/>
        <v>675167.882</v>
      </c>
      <c r="AC384" s="36">
        <f t="shared" si="326"/>
        <v>688082</v>
      </c>
      <c r="AD384" s="36">
        <f t="shared" si="326"/>
        <v>697141.4</v>
      </c>
      <c r="AE384" s="36">
        <f aca="true" t="shared" si="327" ref="AE384:AJ384">SUM(AE380:AE383)</f>
        <v>685494</v>
      </c>
      <c r="AF384" s="36">
        <f t="shared" si="327"/>
        <v>708014.05</v>
      </c>
      <c r="AG384" s="36">
        <f t="shared" si="327"/>
        <v>723502</v>
      </c>
      <c r="AH384" s="36">
        <f t="shared" si="327"/>
        <v>723946.25</v>
      </c>
      <c r="AI384" s="36">
        <f t="shared" si="327"/>
        <v>723946.25</v>
      </c>
      <c r="AJ384" s="36">
        <f t="shared" si="327"/>
        <v>748334.3575</v>
      </c>
      <c r="AK384" s="206">
        <f t="shared" si="322"/>
        <v>24388.107500000042</v>
      </c>
      <c r="AL384" s="202">
        <f t="shared" si="323"/>
        <v>0.03368773234200749</v>
      </c>
    </row>
    <row r="385" spans="1:38" ht="12" customHeight="1">
      <c r="A385" s="25">
        <v>2000</v>
      </c>
      <c r="B385" s="26" t="s">
        <v>201</v>
      </c>
      <c r="C385" s="34">
        <v>380</v>
      </c>
      <c r="D385" s="34">
        <v>400</v>
      </c>
      <c r="E385" s="34">
        <v>400</v>
      </c>
      <c r="F385" s="34">
        <v>400</v>
      </c>
      <c r="G385" s="34">
        <v>212</v>
      </c>
      <c r="H385" s="34">
        <v>425</v>
      </c>
      <c r="I385" s="52">
        <v>379</v>
      </c>
      <c r="J385" s="52">
        <v>425</v>
      </c>
      <c r="K385" s="52">
        <v>513</v>
      </c>
      <c r="L385" s="52">
        <v>550</v>
      </c>
      <c r="M385" s="52">
        <v>550</v>
      </c>
      <c r="N385" s="52">
        <v>550</v>
      </c>
      <c r="O385" s="52">
        <v>531</v>
      </c>
      <c r="P385" s="52">
        <v>550</v>
      </c>
      <c r="Q385" s="52">
        <v>550</v>
      </c>
      <c r="R385" s="52">
        <v>1550</v>
      </c>
      <c r="S385" s="52">
        <v>1530</v>
      </c>
      <c r="T385" s="52">
        <v>1550</v>
      </c>
      <c r="U385" s="52">
        <v>1708</v>
      </c>
      <c r="V385" s="52">
        <v>1550</v>
      </c>
      <c r="W385" s="52">
        <v>1549</v>
      </c>
      <c r="X385" s="52">
        <v>1620</v>
      </c>
      <c r="Y385" s="35">
        <v>1565</v>
      </c>
      <c r="Z385" s="35">
        <v>1620</v>
      </c>
      <c r="AA385" s="35">
        <v>1584</v>
      </c>
      <c r="AB385" s="35">
        <v>1725</v>
      </c>
      <c r="AC385" s="35">
        <v>1255</v>
      </c>
      <c r="AD385" s="35">
        <v>1800</v>
      </c>
      <c r="AE385" s="35">
        <v>1791</v>
      </c>
      <c r="AF385" s="35">
        <v>1800</v>
      </c>
      <c r="AG385" s="35">
        <v>1690</v>
      </c>
      <c r="AH385" s="35">
        <v>2000</v>
      </c>
      <c r="AI385" s="35">
        <v>2000</v>
      </c>
      <c r="AJ385" s="35">
        <v>2360</v>
      </c>
      <c r="AK385" s="204">
        <f t="shared" si="322"/>
        <v>360</v>
      </c>
      <c r="AL385" s="201">
        <f t="shared" si="323"/>
        <v>0.18</v>
      </c>
    </row>
    <row r="386" spans="1:38" ht="12" customHeight="1">
      <c r="A386" s="25">
        <v>2002</v>
      </c>
      <c r="B386" s="26" t="s">
        <v>96</v>
      </c>
      <c r="C386" s="34">
        <v>6097</v>
      </c>
      <c r="D386" s="34">
        <v>6500</v>
      </c>
      <c r="E386" s="34">
        <v>11734</v>
      </c>
      <c r="F386" s="34">
        <v>6500</v>
      </c>
      <c r="G386" s="34">
        <v>10371</v>
      </c>
      <c r="H386" s="34">
        <v>12000</v>
      </c>
      <c r="I386" s="52">
        <v>9910</v>
      </c>
      <c r="J386" s="52">
        <v>12000</v>
      </c>
      <c r="K386" s="52">
        <v>12216</v>
      </c>
      <c r="L386" s="52">
        <v>12000</v>
      </c>
      <c r="M386" s="52">
        <v>11969</v>
      </c>
      <c r="N386" s="52">
        <v>13800</v>
      </c>
      <c r="O386" s="52">
        <v>12710</v>
      </c>
      <c r="P386" s="52">
        <v>15000</v>
      </c>
      <c r="Q386" s="52">
        <v>12389</v>
      </c>
      <c r="R386" s="52">
        <v>15000</v>
      </c>
      <c r="S386" s="52">
        <v>13032</v>
      </c>
      <c r="T386" s="52">
        <v>13000</v>
      </c>
      <c r="U386" s="52">
        <v>14258</v>
      </c>
      <c r="V386" s="52">
        <v>13000</v>
      </c>
      <c r="W386" s="52">
        <v>12009</v>
      </c>
      <c r="X386" s="52">
        <v>13000</v>
      </c>
      <c r="Y386" s="35">
        <v>12188</v>
      </c>
      <c r="Z386" s="35">
        <v>13000</v>
      </c>
      <c r="AA386" s="35">
        <v>9941</v>
      </c>
      <c r="AB386" s="35">
        <v>13000</v>
      </c>
      <c r="AC386" s="35">
        <v>11113</v>
      </c>
      <c r="AD386" s="35">
        <v>13000</v>
      </c>
      <c r="AE386" s="35">
        <v>11126</v>
      </c>
      <c r="AF386" s="35">
        <v>13000</v>
      </c>
      <c r="AG386" s="35">
        <v>11232</v>
      </c>
      <c r="AH386" s="35">
        <v>13000</v>
      </c>
      <c r="AI386" s="35">
        <v>13000</v>
      </c>
      <c r="AJ386" s="35">
        <v>13000</v>
      </c>
      <c r="AK386" s="204">
        <f t="shared" si="322"/>
        <v>0</v>
      </c>
      <c r="AL386" s="201">
        <f t="shared" si="323"/>
        <v>0</v>
      </c>
    </row>
    <row r="387" spans="1:38" ht="12" customHeight="1">
      <c r="A387" s="25">
        <v>2003</v>
      </c>
      <c r="B387" s="26" t="s">
        <v>208</v>
      </c>
      <c r="C387" s="34">
        <v>1066</v>
      </c>
      <c r="D387" s="34">
        <v>1325</v>
      </c>
      <c r="E387" s="34">
        <v>0</v>
      </c>
      <c r="F387" s="34">
        <v>2500</v>
      </c>
      <c r="G387" s="34">
        <v>0</v>
      </c>
      <c r="H387" s="34">
        <v>2500</v>
      </c>
      <c r="I387" s="52">
        <v>2556</v>
      </c>
      <c r="J387" s="52">
        <v>3500</v>
      </c>
      <c r="K387" s="52">
        <v>2939</v>
      </c>
      <c r="L387" s="52">
        <v>4500</v>
      </c>
      <c r="M387" s="52">
        <v>4214</v>
      </c>
      <c r="N387" s="52">
        <v>3500</v>
      </c>
      <c r="O387" s="52">
        <v>5482</v>
      </c>
      <c r="P387" s="52">
        <v>4500</v>
      </c>
      <c r="Q387" s="52">
        <v>3824</v>
      </c>
      <c r="R387" s="52">
        <v>4500</v>
      </c>
      <c r="S387" s="52">
        <v>1036</v>
      </c>
      <c r="T387" s="52">
        <v>4500</v>
      </c>
      <c r="U387" s="52">
        <v>3813</v>
      </c>
      <c r="V387" s="52">
        <v>4500</v>
      </c>
      <c r="W387" s="52">
        <v>3834</v>
      </c>
      <c r="X387" s="52">
        <v>4500</v>
      </c>
      <c r="Y387" s="35">
        <v>3857</v>
      </c>
      <c r="Z387" s="35">
        <v>4500</v>
      </c>
      <c r="AA387" s="35">
        <v>3606</v>
      </c>
      <c r="AB387" s="35">
        <v>4800</v>
      </c>
      <c r="AC387" s="35">
        <v>4847</v>
      </c>
      <c r="AD387" s="35">
        <v>4800</v>
      </c>
      <c r="AE387" s="35">
        <v>3759</v>
      </c>
      <c r="AF387" s="35">
        <v>5100</v>
      </c>
      <c r="AG387" s="35">
        <v>5122</v>
      </c>
      <c r="AH387" s="35">
        <v>5000</v>
      </c>
      <c r="AI387" s="35">
        <v>5000</v>
      </c>
      <c r="AJ387" s="35">
        <v>5500</v>
      </c>
      <c r="AK387" s="204">
        <f t="shared" si="322"/>
        <v>500</v>
      </c>
      <c r="AL387" s="201">
        <f t="shared" si="323"/>
        <v>0.1</v>
      </c>
    </row>
    <row r="388" spans="1:38" ht="12" customHeight="1">
      <c r="A388" s="25">
        <v>2004</v>
      </c>
      <c r="B388" s="26" t="s">
        <v>98</v>
      </c>
      <c r="C388" s="34">
        <v>3817</v>
      </c>
      <c r="D388" s="34">
        <v>3000</v>
      </c>
      <c r="E388" s="34">
        <v>3449</v>
      </c>
      <c r="F388" s="34">
        <v>3500</v>
      </c>
      <c r="G388" s="34">
        <v>1951</v>
      </c>
      <c r="H388" s="34">
        <v>1300</v>
      </c>
      <c r="I388" s="52">
        <v>1258</v>
      </c>
      <c r="J388" s="52">
        <v>1300</v>
      </c>
      <c r="K388" s="52">
        <v>1253</v>
      </c>
      <c r="L388" s="52">
        <v>1300</v>
      </c>
      <c r="M388" s="52">
        <v>2423</v>
      </c>
      <c r="N388" s="52">
        <v>1300</v>
      </c>
      <c r="O388" s="52">
        <v>2684</v>
      </c>
      <c r="P388" s="52">
        <v>1300</v>
      </c>
      <c r="Q388" s="52">
        <v>250</v>
      </c>
      <c r="R388" s="52">
        <v>1500</v>
      </c>
      <c r="S388" s="52">
        <v>951</v>
      </c>
      <c r="T388" s="52">
        <v>1000</v>
      </c>
      <c r="U388" s="52">
        <v>916</v>
      </c>
      <c r="V388" s="52">
        <v>1000</v>
      </c>
      <c r="W388" s="52">
        <v>775</v>
      </c>
      <c r="X388" s="52">
        <v>1000</v>
      </c>
      <c r="Y388" s="35">
        <v>612</v>
      </c>
      <c r="Z388" s="35">
        <v>1000</v>
      </c>
      <c r="AA388" s="35">
        <v>797</v>
      </c>
      <c r="AB388" s="35">
        <v>800</v>
      </c>
      <c r="AC388" s="35">
        <v>864</v>
      </c>
      <c r="AD388" s="35">
        <v>800</v>
      </c>
      <c r="AE388" s="35">
        <v>818</v>
      </c>
      <c r="AF388" s="35">
        <v>800</v>
      </c>
      <c r="AG388" s="35">
        <v>968</v>
      </c>
      <c r="AH388" s="35">
        <v>800</v>
      </c>
      <c r="AI388" s="35">
        <v>800</v>
      </c>
      <c r="AJ388" s="35">
        <v>800</v>
      </c>
      <c r="AK388" s="204">
        <f t="shared" si="322"/>
        <v>0</v>
      </c>
      <c r="AL388" s="201">
        <f t="shared" si="323"/>
        <v>0</v>
      </c>
    </row>
    <row r="389" spans="1:38" ht="12" customHeight="1">
      <c r="A389" s="25">
        <v>2007</v>
      </c>
      <c r="B389" s="26" t="s">
        <v>148</v>
      </c>
      <c r="C389" s="34">
        <v>215</v>
      </c>
      <c r="D389" s="34">
        <v>225</v>
      </c>
      <c r="E389" s="34">
        <v>255</v>
      </c>
      <c r="F389" s="34">
        <v>225</v>
      </c>
      <c r="G389" s="34">
        <v>260</v>
      </c>
      <c r="H389" s="34">
        <v>225</v>
      </c>
      <c r="I389" s="52">
        <v>325</v>
      </c>
      <c r="J389" s="52">
        <v>275</v>
      </c>
      <c r="K389" s="52">
        <v>271</v>
      </c>
      <c r="L389" s="52">
        <v>275</v>
      </c>
      <c r="M389" s="52">
        <v>302</v>
      </c>
      <c r="N389" s="52">
        <v>280</v>
      </c>
      <c r="O389" s="52">
        <v>283</v>
      </c>
      <c r="P389" s="52">
        <v>280</v>
      </c>
      <c r="Q389" s="52">
        <v>289</v>
      </c>
      <c r="R389" s="52">
        <v>285</v>
      </c>
      <c r="S389" s="52">
        <v>295</v>
      </c>
      <c r="T389" s="52">
        <v>290</v>
      </c>
      <c r="U389" s="52">
        <v>301</v>
      </c>
      <c r="V389" s="52">
        <v>305</v>
      </c>
      <c r="W389" s="52">
        <v>307</v>
      </c>
      <c r="X389" s="52">
        <v>307</v>
      </c>
      <c r="Y389" s="27">
        <v>313</v>
      </c>
      <c r="Z389" s="27">
        <v>307</v>
      </c>
      <c r="AA389" s="27">
        <v>321</v>
      </c>
      <c r="AB389" s="27">
        <v>320</v>
      </c>
      <c r="AC389" s="27">
        <v>359</v>
      </c>
      <c r="AD389" s="27">
        <v>340</v>
      </c>
      <c r="AE389" s="27">
        <v>367</v>
      </c>
      <c r="AF389" s="27">
        <v>375</v>
      </c>
      <c r="AG389" s="27">
        <v>375</v>
      </c>
      <c r="AH389" s="27">
        <v>375</v>
      </c>
      <c r="AI389" s="27">
        <v>375</v>
      </c>
      <c r="AJ389" s="27">
        <v>385</v>
      </c>
      <c r="AK389" s="204">
        <f t="shared" si="322"/>
        <v>10</v>
      </c>
      <c r="AL389" s="201">
        <f t="shared" si="323"/>
        <v>0.02666666666666667</v>
      </c>
    </row>
    <row r="390" spans="1:38" ht="12" customHeight="1">
      <c r="A390" s="25">
        <v>2008</v>
      </c>
      <c r="B390" s="26" t="s">
        <v>209</v>
      </c>
      <c r="C390" s="34">
        <v>2081</v>
      </c>
      <c r="D390" s="34">
        <v>2000</v>
      </c>
      <c r="E390" s="34">
        <v>2051</v>
      </c>
      <c r="F390" s="34">
        <v>2500</v>
      </c>
      <c r="G390" s="34">
        <v>1032</v>
      </c>
      <c r="H390" s="34">
        <v>2500</v>
      </c>
      <c r="I390" s="52">
        <v>3333</v>
      </c>
      <c r="J390" s="52">
        <v>5300</v>
      </c>
      <c r="K390" s="52">
        <v>3960</v>
      </c>
      <c r="L390" s="52">
        <v>5300</v>
      </c>
      <c r="M390" s="52">
        <v>4863</v>
      </c>
      <c r="N390" s="52">
        <v>6300</v>
      </c>
      <c r="O390" s="52">
        <v>4775</v>
      </c>
      <c r="P390" s="52">
        <v>6300</v>
      </c>
      <c r="Q390" s="52">
        <v>6087</v>
      </c>
      <c r="R390" s="52">
        <v>6300</v>
      </c>
      <c r="S390" s="52">
        <v>5875</v>
      </c>
      <c r="T390" s="52">
        <v>9100</v>
      </c>
      <c r="U390" s="52">
        <v>9633</v>
      </c>
      <c r="V390" s="52">
        <v>12000</v>
      </c>
      <c r="W390" s="52">
        <v>11569</v>
      </c>
      <c r="X390" s="52">
        <v>12500</v>
      </c>
      <c r="Y390" s="35">
        <v>11815</v>
      </c>
      <c r="Z390" s="35">
        <v>13500</v>
      </c>
      <c r="AA390" s="53">
        <v>11090</v>
      </c>
      <c r="AB390" s="53">
        <v>13500</v>
      </c>
      <c r="AC390" s="53">
        <v>11820</v>
      </c>
      <c r="AD390" s="53">
        <v>14650</v>
      </c>
      <c r="AE390" s="53">
        <v>13468</v>
      </c>
      <c r="AF390" s="53">
        <v>15650</v>
      </c>
      <c r="AG390" s="53">
        <v>11545</v>
      </c>
      <c r="AH390" s="53">
        <v>16000</v>
      </c>
      <c r="AI390" s="53">
        <v>16000</v>
      </c>
      <c r="AJ390" s="53">
        <v>16650</v>
      </c>
      <c r="AK390" s="204">
        <f t="shared" si="322"/>
        <v>650</v>
      </c>
      <c r="AL390" s="201">
        <f t="shared" si="323"/>
        <v>0.040625</v>
      </c>
    </row>
    <row r="391" spans="1:38" ht="12" customHeight="1">
      <c r="A391" s="25">
        <v>2009</v>
      </c>
      <c r="B391" s="26" t="s">
        <v>149</v>
      </c>
      <c r="C391" s="34">
        <v>124</v>
      </c>
      <c r="D391" s="34">
        <v>150</v>
      </c>
      <c r="E391" s="34">
        <v>143</v>
      </c>
      <c r="F391" s="34">
        <v>150</v>
      </c>
      <c r="G391" s="34">
        <v>95</v>
      </c>
      <c r="H391" s="34">
        <v>150</v>
      </c>
      <c r="I391" s="52">
        <v>62</v>
      </c>
      <c r="J391" s="52">
        <v>150</v>
      </c>
      <c r="K391" s="52">
        <v>115</v>
      </c>
      <c r="L391" s="52">
        <v>150</v>
      </c>
      <c r="M391" s="52">
        <v>88</v>
      </c>
      <c r="N391" s="52">
        <v>150</v>
      </c>
      <c r="O391" s="52">
        <v>0</v>
      </c>
      <c r="P391" s="52">
        <v>150</v>
      </c>
      <c r="Q391" s="52">
        <v>40</v>
      </c>
      <c r="R391" s="52">
        <v>150</v>
      </c>
      <c r="S391" s="52">
        <v>160</v>
      </c>
      <c r="T391" s="52">
        <v>150</v>
      </c>
      <c r="U391" s="52">
        <v>147</v>
      </c>
      <c r="V391" s="52">
        <v>150</v>
      </c>
      <c r="W391" s="52">
        <v>188</v>
      </c>
      <c r="X391" s="52">
        <v>150</v>
      </c>
      <c r="Y391" s="27">
        <v>60</v>
      </c>
      <c r="Z391" s="27">
        <v>200</v>
      </c>
      <c r="AA391" s="27">
        <v>170</v>
      </c>
      <c r="AB391" s="27">
        <v>275</v>
      </c>
      <c r="AC391" s="27">
        <v>151</v>
      </c>
      <c r="AD391" s="27">
        <v>325</v>
      </c>
      <c r="AE391" s="27">
        <v>175</v>
      </c>
      <c r="AF391" s="27">
        <v>325</v>
      </c>
      <c r="AG391" s="27">
        <v>145</v>
      </c>
      <c r="AH391" s="27">
        <v>325</v>
      </c>
      <c r="AI391" s="27">
        <v>325</v>
      </c>
      <c r="AJ391" s="27">
        <v>400</v>
      </c>
      <c r="AK391" s="204">
        <f t="shared" si="322"/>
        <v>75</v>
      </c>
      <c r="AL391" s="201">
        <f t="shared" si="323"/>
        <v>0.23076923076923078</v>
      </c>
    </row>
    <row r="392" spans="1:38" ht="12" customHeight="1">
      <c r="A392" s="25">
        <v>2021</v>
      </c>
      <c r="B392" s="26" t="s">
        <v>108</v>
      </c>
      <c r="C392" s="34">
        <v>10627</v>
      </c>
      <c r="D392" s="34">
        <v>2000</v>
      </c>
      <c r="E392" s="34">
        <v>2029</v>
      </c>
      <c r="F392" s="34">
        <v>2000</v>
      </c>
      <c r="G392" s="34">
        <v>1837</v>
      </c>
      <c r="H392" s="34">
        <v>2000</v>
      </c>
      <c r="I392" s="52">
        <v>1040</v>
      </c>
      <c r="J392" s="52">
        <v>2000</v>
      </c>
      <c r="K392" s="52">
        <v>1883</v>
      </c>
      <c r="L392" s="52">
        <v>2000</v>
      </c>
      <c r="M392" s="52">
        <v>1448</v>
      </c>
      <c r="N392" s="52">
        <v>2000</v>
      </c>
      <c r="O392" s="52">
        <v>1904</v>
      </c>
      <c r="P392" s="52">
        <v>2000</v>
      </c>
      <c r="Q392" s="52">
        <v>1177</v>
      </c>
      <c r="R392" s="52">
        <v>2000</v>
      </c>
      <c r="S392" s="52">
        <v>1871</v>
      </c>
      <c r="T392" s="52">
        <v>2000</v>
      </c>
      <c r="U392" s="52">
        <v>1718</v>
      </c>
      <c r="V392" s="52">
        <v>1500</v>
      </c>
      <c r="W392" s="52">
        <v>1183</v>
      </c>
      <c r="X392" s="52">
        <v>1500</v>
      </c>
      <c r="Y392" s="35">
        <v>1160</v>
      </c>
      <c r="Z392" s="35">
        <v>1400</v>
      </c>
      <c r="AA392" s="35">
        <v>1043</v>
      </c>
      <c r="AB392" s="35">
        <v>1400</v>
      </c>
      <c r="AC392" s="35">
        <v>1134</v>
      </c>
      <c r="AD392" s="35">
        <v>1400</v>
      </c>
      <c r="AE392" s="35">
        <v>727</v>
      </c>
      <c r="AF392" s="35">
        <v>1400</v>
      </c>
      <c r="AG392" s="35">
        <v>819</v>
      </c>
      <c r="AH392" s="35">
        <v>1400</v>
      </c>
      <c r="AI392" s="35">
        <v>1400</v>
      </c>
      <c r="AJ392" s="35">
        <v>1000</v>
      </c>
      <c r="AK392" s="204">
        <f t="shared" si="322"/>
        <v>-400</v>
      </c>
      <c r="AL392" s="201">
        <f t="shared" si="323"/>
        <v>-0.2857142857142857</v>
      </c>
    </row>
    <row r="393" spans="1:38" ht="12" customHeight="1">
      <c r="A393" s="25">
        <v>2022</v>
      </c>
      <c r="B393" s="26" t="s">
        <v>210</v>
      </c>
      <c r="C393" s="34">
        <v>3360</v>
      </c>
      <c r="D393" s="34">
        <v>3360</v>
      </c>
      <c r="E393" s="34">
        <v>3675</v>
      </c>
      <c r="F393" s="34">
        <v>3360</v>
      </c>
      <c r="G393" s="34">
        <v>4006</v>
      </c>
      <c r="H393" s="34">
        <v>3360</v>
      </c>
      <c r="I393" s="52">
        <v>4300</v>
      </c>
      <c r="J393" s="52">
        <v>4100</v>
      </c>
      <c r="K393" s="52">
        <v>4403</v>
      </c>
      <c r="L393" s="52">
        <v>4400</v>
      </c>
      <c r="M393" s="52">
        <v>4406</v>
      </c>
      <c r="N393" s="52">
        <v>4500</v>
      </c>
      <c r="O393" s="52">
        <v>5070</v>
      </c>
      <c r="P393" s="52">
        <v>4100</v>
      </c>
      <c r="Q393" s="52">
        <v>4781</v>
      </c>
      <c r="R393" s="52">
        <v>4300</v>
      </c>
      <c r="S393" s="52">
        <v>4376</v>
      </c>
      <c r="T393" s="52">
        <v>4340</v>
      </c>
      <c r="U393" s="52">
        <v>3803</v>
      </c>
      <c r="V393" s="52">
        <v>4340</v>
      </c>
      <c r="W393" s="52">
        <v>4500</v>
      </c>
      <c r="X393" s="52">
        <v>4340</v>
      </c>
      <c r="Y393" s="35">
        <v>4711</v>
      </c>
      <c r="Z393" s="35">
        <v>4760</v>
      </c>
      <c r="AA393" s="53">
        <v>4757</v>
      </c>
      <c r="AB393" s="53">
        <v>4500</v>
      </c>
      <c r="AC393" s="53">
        <v>4578</v>
      </c>
      <c r="AD393" s="53">
        <v>4675</v>
      </c>
      <c r="AE393" s="53">
        <v>4622</v>
      </c>
      <c r="AF393" s="53">
        <v>4625</v>
      </c>
      <c r="AG393" s="53">
        <v>4680</v>
      </c>
      <c r="AH393" s="53">
        <v>4650</v>
      </c>
      <c r="AI393" s="53">
        <v>4650</v>
      </c>
      <c r="AJ393" s="53">
        <v>4650</v>
      </c>
      <c r="AK393" s="204">
        <f t="shared" si="322"/>
        <v>0</v>
      </c>
      <c r="AL393" s="201">
        <f t="shared" si="323"/>
        <v>0</v>
      </c>
    </row>
    <row r="394" spans="1:38" ht="12" customHeight="1">
      <c r="A394" s="25">
        <v>2025</v>
      </c>
      <c r="B394" s="26" t="s">
        <v>211</v>
      </c>
      <c r="C394" s="34">
        <v>1973</v>
      </c>
      <c r="D394" s="34">
        <v>2000</v>
      </c>
      <c r="E394" s="34">
        <v>1967</v>
      </c>
      <c r="F394" s="34">
        <v>2250</v>
      </c>
      <c r="G394" s="34">
        <v>2060</v>
      </c>
      <c r="H394" s="34">
        <v>2250</v>
      </c>
      <c r="I394" s="52">
        <v>3509</v>
      </c>
      <c r="J394" s="52">
        <v>3850</v>
      </c>
      <c r="K394" s="52">
        <v>3475</v>
      </c>
      <c r="L394" s="52">
        <v>3850</v>
      </c>
      <c r="M394" s="52">
        <v>3816</v>
      </c>
      <c r="N394" s="52">
        <v>5000</v>
      </c>
      <c r="O394" s="52">
        <v>5027</v>
      </c>
      <c r="P394" s="52">
        <v>5000</v>
      </c>
      <c r="Q394" s="52">
        <v>4872</v>
      </c>
      <c r="R394" s="52">
        <v>5000</v>
      </c>
      <c r="S394" s="52">
        <v>4848</v>
      </c>
      <c r="T394" s="52">
        <v>8500</v>
      </c>
      <c r="U394" s="52">
        <v>7536</v>
      </c>
      <c r="V394" s="52">
        <v>9000</v>
      </c>
      <c r="W394" s="52">
        <v>8550</v>
      </c>
      <c r="X394" s="52">
        <v>9500</v>
      </c>
      <c r="Y394" s="35">
        <v>8118</v>
      </c>
      <c r="Z394" s="35">
        <v>9500</v>
      </c>
      <c r="AA394" s="35">
        <v>8995</v>
      </c>
      <c r="AB394" s="35">
        <v>9500</v>
      </c>
      <c r="AC394" s="35">
        <v>8757</v>
      </c>
      <c r="AD394" s="35">
        <v>9500</v>
      </c>
      <c r="AE394" s="35">
        <v>8976</v>
      </c>
      <c r="AF394" s="35">
        <v>10000</v>
      </c>
      <c r="AG394" s="35">
        <v>10615</v>
      </c>
      <c r="AH394" s="35">
        <v>11200</v>
      </c>
      <c r="AI394" s="35">
        <v>11200</v>
      </c>
      <c r="AJ394" s="35">
        <v>11200</v>
      </c>
      <c r="AK394" s="204">
        <f t="shared" si="322"/>
        <v>0</v>
      </c>
      <c r="AL394" s="201">
        <f t="shared" si="323"/>
        <v>0</v>
      </c>
    </row>
    <row r="395" spans="1:38" ht="12" customHeight="1">
      <c r="A395" s="25">
        <v>2032</v>
      </c>
      <c r="B395" s="26" t="s">
        <v>110</v>
      </c>
      <c r="C395" s="34">
        <v>42401</v>
      </c>
      <c r="D395" s="34">
        <v>46125</v>
      </c>
      <c r="E395" s="34">
        <v>50545</v>
      </c>
      <c r="F395" s="34">
        <v>45000</v>
      </c>
      <c r="G395" s="34">
        <v>42300</v>
      </c>
      <c r="H395" s="34">
        <v>46500</v>
      </c>
      <c r="I395" s="52">
        <v>46311</v>
      </c>
      <c r="J395" s="52">
        <v>47660</v>
      </c>
      <c r="K395" s="52">
        <v>49132</v>
      </c>
      <c r="L395" s="52">
        <v>48610</v>
      </c>
      <c r="M395" s="52">
        <v>48692</v>
      </c>
      <c r="N395" s="52">
        <v>49850</v>
      </c>
      <c r="O395" s="52">
        <v>56208</v>
      </c>
      <c r="P395" s="52">
        <v>51050</v>
      </c>
      <c r="Q395" s="52">
        <v>63148</v>
      </c>
      <c r="R395" s="52">
        <v>52500</v>
      </c>
      <c r="S395" s="52">
        <v>46958</v>
      </c>
      <c r="T395" s="52">
        <v>60000</v>
      </c>
      <c r="U395" s="52">
        <v>65624</v>
      </c>
      <c r="V395" s="52">
        <v>61000</v>
      </c>
      <c r="W395" s="52">
        <v>57202</v>
      </c>
      <c r="X395" s="52">
        <v>65000</v>
      </c>
      <c r="Y395" s="35">
        <v>61379</v>
      </c>
      <c r="Z395" s="35">
        <v>67000</v>
      </c>
      <c r="AA395" s="35">
        <v>65866</v>
      </c>
      <c r="AB395" s="35">
        <v>69200</v>
      </c>
      <c r="AC395" s="35">
        <v>70394</v>
      </c>
      <c r="AD395" s="35">
        <v>71000</v>
      </c>
      <c r="AE395" s="35">
        <v>80605</v>
      </c>
      <c r="AF395" s="35">
        <v>72420</v>
      </c>
      <c r="AG395" s="35">
        <v>103048</v>
      </c>
      <c r="AH395" s="35">
        <v>80000</v>
      </c>
      <c r="AI395" s="35">
        <v>80000</v>
      </c>
      <c r="AJ395" s="35">
        <v>88000</v>
      </c>
      <c r="AK395" s="204">
        <f t="shared" si="322"/>
        <v>8000</v>
      </c>
      <c r="AL395" s="201">
        <f t="shared" si="323"/>
        <v>0.1</v>
      </c>
    </row>
    <row r="396" spans="1:38" ht="12" customHeight="1">
      <c r="A396" s="25">
        <v>2033</v>
      </c>
      <c r="B396" s="26" t="s">
        <v>212</v>
      </c>
      <c r="C396" s="34">
        <v>1087</v>
      </c>
      <c r="D396" s="34">
        <v>1100</v>
      </c>
      <c r="E396" s="34">
        <v>1528</v>
      </c>
      <c r="F396" s="34">
        <v>1100</v>
      </c>
      <c r="G396" s="34">
        <v>305</v>
      </c>
      <c r="H396" s="34">
        <v>1100</v>
      </c>
      <c r="I396" s="52">
        <v>848</v>
      </c>
      <c r="J396" s="52">
        <v>1100</v>
      </c>
      <c r="K396" s="52">
        <v>595</v>
      </c>
      <c r="L396" s="52">
        <v>1100</v>
      </c>
      <c r="M396" s="52">
        <v>1636</v>
      </c>
      <c r="N396" s="52">
        <v>1200</v>
      </c>
      <c r="O396" s="52">
        <v>1593</v>
      </c>
      <c r="P396" s="52">
        <v>1400</v>
      </c>
      <c r="Q396" s="52">
        <v>583</v>
      </c>
      <c r="R396" s="52">
        <v>1500</v>
      </c>
      <c r="S396" s="52">
        <v>443</v>
      </c>
      <c r="T396" s="52">
        <v>1500</v>
      </c>
      <c r="U396" s="52">
        <v>1793</v>
      </c>
      <c r="V396" s="52">
        <v>1500</v>
      </c>
      <c r="W396" s="52">
        <v>1618</v>
      </c>
      <c r="X396" s="52">
        <v>1400</v>
      </c>
      <c r="Y396" s="35">
        <v>543</v>
      </c>
      <c r="Z396" s="35">
        <v>1400</v>
      </c>
      <c r="AA396" s="35">
        <v>1461</v>
      </c>
      <c r="AB396" s="35">
        <v>1400</v>
      </c>
      <c r="AC396" s="53">
        <v>1667</v>
      </c>
      <c r="AD396" s="35">
        <v>1500</v>
      </c>
      <c r="AE396" s="35">
        <v>1485</v>
      </c>
      <c r="AF396" s="35">
        <v>1500</v>
      </c>
      <c r="AG396" s="35">
        <v>2275</v>
      </c>
      <c r="AH396" s="35">
        <v>1500</v>
      </c>
      <c r="AI396" s="35">
        <v>1500</v>
      </c>
      <c r="AJ396" s="35">
        <v>1500</v>
      </c>
      <c r="AK396" s="204">
        <f t="shared" si="322"/>
        <v>0</v>
      </c>
      <c r="AL396" s="201">
        <f t="shared" si="323"/>
        <v>0</v>
      </c>
    </row>
    <row r="397" spans="1:38" ht="12" customHeight="1">
      <c r="A397" s="25">
        <v>2036</v>
      </c>
      <c r="B397" s="26" t="s">
        <v>213</v>
      </c>
      <c r="C397" s="34">
        <v>1232</v>
      </c>
      <c r="D397" s="34">
        <v>2500</v>
      </c>
      <c r="E397" s="34">
        <v>360</v>
      </c>
      <c r="F397" s="34">
        <v>2500</v>
      </c>
      <c r="G397" s="34">
        <v>1154</v>
      </c>
      <c r="H397" s="34">
        <v>2500</v>
      </c>
      <c r="I397" s="52">
        <v>1516</v>
      </c>
      <c r="J397" s="52">
        <v>2500</v>
      </c>
      <c r="K397" s="52">
        <v>1011</v>
      </c>
      <c r="L397" s="52">
        <v>2500</v>
      </c>
      <c r="M397" s="52">
        <v>2484</v>
      </c>
      <c r="N397" s="52">
        <v>2500</v>
      </c>
      <c r="O397" s="52">
        <v>782</v>
      </c>
      <c r="P397" s="52">
        <v>2500</v>
      </c>
      <c r="Q397" s="52">
        <v>1328</v>
      </c>
      <c r="R397" s="52">
        <v>2500</v>
      </c>
      <c r="S397" s="52">
        <v>288</v>
      </c>
      <c r="T397" s="52">
        <v>2000</v>
      </c>
      <c r="U397" s="52">
        <v>418</v>
      </c>
      <c r="V397" s="52">
        <v>1000</v>
      </c>
      <c r="W397" s="52">
        <v>1225</v>
      </c>
      <c r="X397" s="52">
        <v>1200</v>
      </c>
      <c r="Y397" s="35">
        <v>946</v>
      </c>
      <c r="Z397" s="35">
        <v>1200</v>
      </c>
      <c r="AA397" s="35">
        <v>484</v>
      </c>
      <c r="AB397" s="35">
        <v>2500</v>
      </c>
      <c r="AC397" s="35">
        <v>1318</v>
      </c>
      <c r="AD397" s="35">
        <v>2600</v>
      </c>
      <c r="AE397" s="35">
        <v>2070</v>
      </c>
      <c r="AF397" s="35">
        <v>2600</v>
      </c>
      <c r="AG397" s="35">
        <v>2868</v>
      </c>
      <c r="AH397" s="35">
        <v>1200</v>
      </c>
      <c r="AI397" s="35">
        <v>1200</v>
      </c>
      <c r="AJ397" s="35">
        <v>1200</v>
      </c>
      <c r="AK397" s="204">
        <f t="shared" si="322"/>
        <v>0</v>
      </c>
      <c r="AL397" s="201">
        <f t="shared" si="323"/>
        <v>0</v>
      </c>
    </row>
    <row r="398" spans="1:38" ht="12" customHeight="1">
      <c r="A398" s="25">
        <v>2038</v>
      </c>
      <c r="B398" s="26" t="s">
        <v>214</v>
      </c>
      <c r="C398" s="34">
        <v>10000</v>
      </c>
      <c r="D398" s="34">
        <v>10000</v>
      </c>
      <c r="E398" s="34">
        <v>12650</v>
      </c>
      <c r="F398" s="34">
        <v>13000</v>
      </c>
      <c r="G398" s="34">
        <v>12711</v>
      </c>
      <c r="H398" s="34">
        <v>13000</v>
      </c>
      <c r="I398" s="52">
        <v>14527</v>
      </c>
      <c r="J398" s="52">
        <v>15000</v>
      </c>
      <c r="K398" s="52">
        <v>15000</v>
      </c>
      <c r="L398" s="52">
        <v>15500</v>
      </c>
      <c r="M398" s="52">
        <v>15437</v>
      </c>
      <c r="N398" s="52">
        <v>19000</v>
      </c>
      <c r="O398" s="52">
        <v>17364</v>
      </c>
      <c r="P398" s="52">
        <v>20000</v>
      </c>
      <c r="Q398" s="52">
        <v>19194</v>
      </c>
      <c r="R398" s="52">
        <v>22000</v>
      </c>
      <c r="S398" s="52">
        <v>17320</v>
      </c>
      <c r="T398" s="52">
        <v>22000</v>
      </c>
      <c r="U398" s="52">
        <v>17952</v>
      </c>
      <c r="V398" s="52">
        <v>22000</v>
      </c>
      <c r="W398" s="52">
        <v>26166</v>
      </c>
      <c r="X398" s="52">
        <v>25000</v>
      </c>
      <c r="Y398" s="35">
        <v>12760</v>
      </c>
      <c r="Z398" s="35">
        <v>25000</v>
      </c>
      <c r="AA398" s="35">
        <v>10844</v>
      </c>
      <c r="AB398" s="35">
        <v>10500</v>
      </c>
      <c r="AC398" s="35">
        <v>13293</v>
      </c>
      <c r="AD398" s="35">
        <v>17000</v>
      </c>
      <c r="AE398" s="35">
        <v>17115</v>
      </c>
      <c r="AF398" s="35">
        <v>18150</v>
      </c>
      <c r="AG398" s="35">
        <v>0</v>
      </c>
      <c r="AH398" s="53">
        <v>20500</v>
      </c>
      <c r="AI398" s="53">
        <v>20500</v>
      </c>
      <c r="AJ398" s="53">
        <v>22000</v>
      </c>
      <c r="AK398" s="204">
        <f t="shared" si="322"/>
        <v>1500</v>
      </c>
      <c r="AL398" s="201">
        <f t="shared" si="323"/>
        <v>0.07317073170731707</v>
      </c>
    </row>
    <row r="399" spans="1:38" ht="12" customHeight="1">
      <c r="A399" s="25">
        <v>2038</v>
      </c>
      <c r="B399" s="26" t="s">
        <v>459</v>
      </c>
      <c r="C399" s="170"/>
      <c r="D399" s="170"/>
      <c r="E399" s="170"/>
      <c r="F399" s="170"/>
      <c r="G399" s="170"/>
      <c r="H399" s="170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35"/>
      <c r="Z399" s="35"/>
      <c r="AA399" s="35"/>
      <c r="AB399" s="35"/>
      <c r="AC399" s="35"/>
      <c r="AD399" s="35"/>
      <c r="AE399" s="35"/>
      <c r="AF399" s="35"/>
      <c r="AG399" s="35">
        <v>16539</v>
      </c>
      <c r="AH399" s="53">
        <v>25000</v>
      </c>
      <c r="AI399" s="53">
        <v>25000</v>
      </c>
      <c r="AJ399" s="53">
        <v>27100</v>
      </c>
      <c r="AK399" s="204">
        <f t="shared" si="322"/>
        <v>2100</v>
      </c>
      <c r="AL399" s="201">
        <f t="shared" si="323"/>
        <v>0.084</v>
      </c>
    </row>
    <row r="400" spans="1:38" ht="12" customHeight="1">
      <c r="A400" s="25">
        <v>2039</v>
      </c>
      <c r="B400" s="26" t="s">
        <v>215</v>
      </c>
      <c r="C400" s="34">
        <v>12461</v>
      </c>
      <c r="D400" s="34">
        <v>13500</v>
      </c>
      <c r="E400" s="34">
        <v>14036</v>
      </c>
      <c r="F400" s="34">
        <v>13500</v>
      </c>
      <c r="G400" s="34">
        <v>13164</v>
      </c>
      <c r="H400" s="34">
        <v>13500</v>
      </c>
      <c r="I400" s="52">
        <v>12582</v>
      </c>
      <c r="J400" s="52">
        <v>13500</v>
      </c>
      <c r="K400" s="52">
        <v>14364</v>
      </c>
      <c r="L400" s="52">
        <v>14500</v>
      </c>
      <c r="M400" s="52">
        <v>15265</v>
      </c>
      <c r="N400" s="52">
        <v>14500</v>
      </c>
      <c r="O400" s="52">
        <v>16268</v>
      </c>
      <c r="P400" s="52">
        <v>18125</v>
      </c>
      <c r="Q400" s="52">
        <v>4168</v>
      </c>
      <c r="R400" s="52">
        <v>18125</v>
      </c>
      <c r="S400" s="52">
        <v>17153</v>
      </c>
      <c r="T400" s="52">
        <v>18125</v>
      </c>
      <c r="U400" s="52">
        <v>18293</v>
      </c>
      <c r="V400" s="52">
        <v>18125</v>
      </c>
      <c r="W400" s="52">
        <v>17952</v>
      </c>
      <c r="X400" s="52">
        <v>18125</v>
      </c>
      <c r="Y400" s="35">
        <v>500</v>
      </c>
      <c r="Z400" s="35">
        <v>18625</v>
      </c>
      <c r="AA400" s="35">
        <v>36247</v>
      </c>
      <c r="AB400" s="35">
        <v>21000</v>
      </c>
      <c r="AC400" s="35">
        <v>25431</v>
      </c>
      <c r="AD400" s="35">
        <v>22500</v>
      </c>
      <c r="AE400" s="35">
        <v>21350</v>
      </c>
      <c r="AF400" s="35">
        <v>22500</v>
      </c>
      <c r="AG400" s="35">
        <v>21658</v>
      </c>
      <c r="AH400" s="53">
        <v>24000</v>
      </c>
      <c r="AI400" s="53">
        <v>24000</v>
      </c>
      <c r="AJ400" s="53">
        <v>25000</v>
      </c>
      <c r="AK400" s="204">
        <f t="shared" si="322"/>
        <v>1000</v>
      </c>
      <c r="AL400" s="201">
        <f t="shared" si="323"/>
        <v>0.041666666666666664</v>
      </c>
    </row>
    <row r="401" spans="1:38" ht="12" customHeight="1">
      <c r="A401" s="25">
        <v>2050</v>
      </c>
      <c r="B401" s="26" t="s">
        <v>216</v>
      </c>
      <c r="C401" s="34">
        <v>24</v>
      </c>
      <c r="D401" s="34">
        <v>150</v>
      </c>
      <c r="E401" s="34">
        <v>475</v>
      </c>
      <c r="F401" s="34">
        <v>150</v>
      </c>
      <c r="G401" s="34">
        <v>255</v>
      </c>
      <c r="H401" s="34">
        <v>300</v>
      </c>
      <c r="I401" s="52">
        <v>436</v>
      </c>
      <c r="J401" s="52">
        <v>300</v>
      </c>
      <c r="K401" s="52">
        <v>286</v>
      </c>
      <c r="L401" s="52">
        <v>425</v>
      </c>
      <c r="M401" s="52">
        <v>527</v>
      </c>
      <c r="N401" s="52">
        <v>425</v>
      </c>
      <c r="O401" s="52">
        <v>0</v>
      </c>
      <c r="P401" s="52">
        <v>425</v>
      </c>
      <c r="Q401" s="52">
        <v>292</v>
      </c>
      <c r="R401" s="52">
        <v>425</v>
      </c>
      <c r="S401" s="52">
        <v>390</v>
      </c>
      <c r="T401" s="52">
        <v>350</v>
      </c>
      <c r="U401" s="52">
        <v>296</v>
      </c>
      <c r="V401" s="52">
        <v>300</v>
      </c>
      <c r="W401" s="52">
        <v>229</v>
      </c>
      <c r="X401" s="52">
        <v>300</v>
      </c>
      <c r="Y401" s="27">
        <v>68</v>
      </c>
      <c r="Z401" s="27">
        <v>300</v>
      </c>
      <c r="AA401" s="27">
        <v>289</v>
      </c>
      <c r="AB401" s="27">
        <v>300</v>
      </c>
      <c r="AC401" s="27">
        <v>184</v>
      </c>
      <c r="AD401" s="27">
        <v>300</v>
      </c>
      <c r="AE401" s="27">
        <v>359</v>
      </c>
      <c r="AF401" s="27">
        <v>300</v>
      </c>
      <c r="AG401" s="27">
        <v>1988</v>
      </c>
      <c r="AH401" s="27">
        <v>500</v>
      </c>
      <c r="AI401" s="27">
        <v>500</v>
      </c>
      <c r="AJ401" s="27">
        <v>500</v>
      </c>
      <c r="AK401" s="204">
        <f t="shared" si="322"/>
        <v>0</v>
      </c>
      <c r="AL401" s="201">
        <f t="shared" si="323"/>
        <v>0</v>
      </c>
    </row>
    <row r="402" spans="1:38" ht="12" customHeight="1">
      <c r="A402" s="25">
        <v>2060</v>
      </c>
      <c r="B402" s="26" t="s">
        <v>217</v>
      </c>
      <c r="C402" s="34">
        <v>1000</v>
      </c>
      <c r="D402" s="34">
        <v>1000</v>
      </c>
      <c r="E402" s="34">
        <v>96</v>
      </c>
      <c r="F402" s="34">
        <v>1000</v>
      </c>
      <c r="G402" s="34">
        <v>0</v>
      </c>
      <c r="H402" s="34">
        <v>1000</v>
      </c>
      <c r="I402" s="52">
        <v>0</v>
      </c>
      <c r="J402" s="52">
        <v>1000</v>
      </c>
      <c r="K402" s="52">
        <v>484</v>
      </c>
      <c r="L402" s="52">
        <v>1000</v>
      </c>
      <c r="M402" s="52">
        <v>0</v>
      </c>
      <c r="N402" s="52">
        <v>1000</v>
      </c>
      <c r="O402" s="52">
        <v>1000</v>
      </c>
      <c r="P402" s="52">
        <v>1000</v>
      </c>
      <c r="Q402" s="52">
        <v>0</v>
      </c>
      <c r="R402" s="52">
        <v>1000</v>
      </c>
      <c r="S402" s="52">
        <v>1000</v>
      </c>
      <c r="T402" s="52">
        <v>1000</v>
      </c>
      <c r="U402" s="52">
        <v>0</v>
      </c>
      <c r="V402" s="52">
        <v>1000</v>
      </c>
      <c r="W402" s="52">
        <v>0</v>
      </c>
      <c r="X402" s="52">
        <v>1000</v>
      </c>
      <c r="Y402" s="35">
        <v>650</v>
      </c>
      <c r="Z402" s="35">
        <v>1000</v>
      </c>
      <c r="AA402" s="35">
        <v>0</v>
      </c>
      <c r="AB402" s="35">
        <v>1000</v>
      </c>
      <c r="AC402" s="35">
        <v>0</v>
      </c>
      <c r="AD402" s="35">
        <v>1000</v>
      </c>
      <c r="AE402" s="35">
        <v>0</v>
      </c>
      <c r="AF402" s="35">
        <v>1000</v>
      </c>
      <c r="AG402" s="35">
        <v>0</v>
      </c>
      <c r="AH402" s="35">
        <v>1000</v>
      </c>
      <c r="AI402" s="35">
        <v>1000</v>
      </c>
      <c r="AJ402" s="35">
        <v>1000</v>
      </c>
      <c r="AK402" s="204">
        <f t="shared" si="322"/>
        <v>0</v>
      </c>
      <c r="AL402" s="201">
        <f t="shared" si="323"/>
        <v>0</v>
      </c>
    </row>
    <row r="403" spans="1:38" ht="12" customHeight="1">
      <c r="A403" s="25">
        <v>2062</v>
      </c>
      <c r="B403" s="26" t="s">
        <v>194</v>
      </c>
      <c r="C403" s="34">
        <v>2301</v>
      </c>
      <c r="D403" s="34">
        <v>2500</v>
      </c>
      <c r="E403" s="34">
        <v>2862</v>
      </c>
      <c r="F403" s="34">
        <v>2500</v>
      </c>
      <c r="G403" s="34">
        <v>3061</v>
      </c>
      <c r="H403" s="34">
        <v>2500</v>
      </c>
      <c r="I403" s="52">
        <v>8801</v>
      </c>
      <c r="J403" s="52">
        <v>2500</v>
      </c>
      <c r="K403" s="52">
        <v>2236</v>
      </c>
      <c r="L403" s="52">
        <v>2500</v>
      </c>
      <c r="M403" s="52">
        <v>2740</v>
      </c>
      <c r="N403" s="52">
        <v>2500</v>
      </c>
      <c r="O403" s="52">
        <v>2633</v>
      </c>
      <c r="P403" s="52">
        <v>2500</v>
      </c>
      <c r="Q403" s="52">
        <v>1904</v>
      </c>
      <c r="R403" s="52">
        <v>2500</v>
      </c>
      <c r="S403" s="52">
        <v>2465</v>
      </c>
      <c r="T403" s="52">
        <v>2500</v>
      </c>
      <c r="U403" s="52">
        <v>2536</v>
      </c>
      <c r="V403" s="52">
        <v>2500</v>
      </c>
      <c r="W403" s="52">
        <v>2161</v>
      </c>
      <c r="X403" s="52">
        <v>2500</v>
      </c>
      <c r="Y403" s="35">
        <v>2500</v>
      </c>
      <c r="Z403" s="35">
        <v>2500</v>
      </c>
      <c r="AA403" s="35">
        <v>2592</v>
      </c>
      <c r="AB403" s="35">
        <v>2500</v>
      </c>
      <c r="AC403" s="35">
        <v>2446</v>
      </c>
      <c r="AD403" s="35">
        <v>2500</v>
      </c>
      <c r="AE403" s="35">
        <v>2509</v>
      </c>
      <c r="AF403" s="35">
        <v>2500</v>
      </c>
      <c r="AG403" s="35">
        <v>3540</v>
      </c>
      <c r="AH403" s="35">
        <v>2500</v>
      </c>
      <c r="AI403" s="35">
        <v>2500</v>
      </c>
      <c r="AJ403" s="35">
        <v>2500</v>
      </c>
      <c r="AK403" s="204">
        <f t="shared" si="322"/>
        <v>0</v>
      </c>
      <c r="AL403" s="201">
        <f t="shared" si="323"/>
        <v>0</v>
      </c>
    </row>
    <row r="404" spans="1:38" ht="12" customHeight="1">
      <c r="A404" s="25">
        <v>2063</v>
      </c>
      <c r="B404" s="26" t="s">
        <v>218</v>
      </c>
      <c r="C404" s="34">
        <v>0</v>
      </c>
      <c r="D404" s="34">
        <v>300</v>
      </c>
      <c r="E404" s="34">
        <v>448</v>
      </c>
      <c r="F404" s="34">
        <v>300</v>
      </c>
      <c r="G404" s="34">
        <v>2092</v>
      </c>
      <c r="H404" s="34">
        <v>1600</v>
      </c>
      <c r="I404" s="52">
        <v>1305</v>
      </c>
      <c r="J404" s="52">
        <v>1600</v>
      </c>
      <c r="K404" s="52">
        <v>1223</v>
      </c>
      <c r="L404" s="52">
        <v>1600</v>
      </c>
      <c r="M404" s="52">
        <v>1217</v>
      </c>
      <c r="N404" s="52">
        <v>1600</v>
      </c>
      <c r="O404" s="52">
        <v>1787</v>
      </c>
      <c r="P404" s="52">
        <v>1600</v>
      </c>
      <c r="Q404" s="52">
        <v>1405</v>
      </c>
      <c r="R404" s="52">
        <v>1600</v>
      </c>
      <c r="S404" s="52">
        <v>2076</v>
      </c>
      <c r="T404" s="52">
        <v>1600</v>
      </c>
      <c r="U404" s="52">
        <v>1234</v>
      </c>
      <c r="V404" s="52">
        <v>1600</v>
      </c>
      <c r="W404" s="52">
        <v>1200</v>
      </c>
      <c r="X404" s="52">
        <v>1600</v>
      </c>
      <c r="Y404" s="35">
        <v>1198</v>
      </c>
      <c r="Z404" s="35">
        <v>1600</v>
      </c>
      <c r="AA404" s="35">
        <v>1213</v>
      </c>
      <c r="AB404" s="35">
        <v>1300</v>
      </c>
      <c r="AC404" s="35">
        <v>946</v>
      </c>
      <c r="AD404" s="35">
        <v>1300</v>
      </c>
      <c r="AE404" s="35">
        <v>635</v>
      </c>
      <c r="AF404" s="35">
        <v>1300</v>
      </c>
      <c r="AG404" s="35">
        <v>635</v>
      </c>
      <c r="AH404" s="35">
        <v>1300</v>
      </c>
      <c r="AI404" s="35">
        <v>1300</v>
      </c>
      <c r="AJ404" s="35">
        <v>1300</v>
      </c>
      <c r="AK404" s="204">
        <f t="shared" si="322"/>
        <v>0</v>
      </c>
      <c r="AL404" s="201">
        <f t="shared" si="323"/>
        <v>0</v>
      </c>
    </row>
    <row r="405" spans="1:38" ht="12" customHeight="1">
      <c r="A405" s="25">
        <v>2071</v>
      </c>
      <c r="B405" s="26" t="s">
        <v>219</v>
      </c>
      <c r="C405" s="34">
        <v>1348</v>
      </c>
      <c r="D405" s="34">
        <v>1200</v>
      </c>
      <c r="E405" s="34">
        <v>1095</v>
      </c>
      <c r="F405" s="34">
        <v>1200</v>
      </c>
      <c r="G405" s="34">
        <v>240</v>
      </c>
      <c r="H405" s="34">
        <v>1200</v>
      </c>
      <c r="I405" s="52">
        <v>476</v>
      </c>
      <c r="J405" s="52">
        <v>1200</v>
      </c>
      <c r="K405" s="52">
        <v>1057</v>
      </c>
      <c r="L405" s="52">
        <v>1200</v>
      </c>
      <c r="M405" s="52">
        <v>1216</v>
      </c>
      <c r="N405" s="52">
        <v>1200</v>
      </c>
      <c r="O405" s="52">
        <v>1651</v>
      </c>
      <c r="P405" s="52">
        <v>1200</v>
      </c>
      <c r="Q405" s="52">
        <v>842</v>
      </c>
      <c r="R405" s="52">
        <v>1200</v>
      </c>
      <c r="S405" s="52">
        <v>742</v>
      </c>
      <c r="T405" s="52">
        <v>1200</v>
      </c>
      <c r="U405" s="52">
        <v>809</v>
      </c>
      <c r="V405" s="52">
        <v>1200</v>
      </c>
      <c r="W405" s="52">
        <v>1459</v>
      </c>
      <c r="X405" s="52">
        <v>1500</v>
      </c>
      <c r="Y405" s="35">
        <v>1251</v>
      </c>
      <c r="Z405" s="35">
        <v>1500</v>
      </c>
      <c r="AA405" s="35">
        <v>1369</v>
      </c>
      <c r="AB405" s="35">
        <v>1500</v>
      </c>
      <c r="AC405" s="35">
        <v>1051</v>
      </c>
      <c r="AD405" s="35">
        <v>1500</v>
      </c>
      <c r="AE405" s="35">
        <v>1345</v>
      </c>
      <c r="AF405" s="35">
        <v>1500</v>
      </c>
      <c r="AG405" s="35">
        <v>1652</v>
      </c>
      <c r="AH405" s="35">
        <v>1500</v>
      </c>
      <c r="AI405" s="35">
        <v>1500</v>
      </c>
      <c r="AJ405" s="35">
        <v>1600</v>
      </c>
      <c r="AK405" s="204">
        <f t="shared" si="322"/>
        <v>100</v>
      </c>
      <c r="AL405" s="201">
        <f t="shared" si="323"/>
        <v>0.06666666666666667</v>
      </c>
    </row>
    <row r="406" spans="1:38" ht="12" customHeight="1">
      <c r="A406" s="25">
        <v>3001</v>
      </c>
      <c r="B406" s="26" t="s">
        <v>118</v>
      </c>
      <c r="C406" s="34">
        <v>719</v>
      </c>
      <c r="D406" s="34">
        <v>700</v>
      </c>
      <c r="E406" s="34">
        <v>479</v>
      </c>
      <c r="F406" s="34">
        <v>700</v>
      </c>
      <c r="G406" s="34">
        <v>792</v>
      </c>
      <c r="H406" s="34">
        <v>700</v>
      </c>
      <c r="I406" s="52">
        <v>671</v>
      </c>
      <c r="J406" s="52">
        <v>1000</v>
      </c>
      <c r="K406" s="52">
        <v>965</v>
      </c>
      <c r="L406" s="52">
        <v>1000</v>
      </c>
      <c r="M406" s="52">
        <v>1081</v>
      </c>
      <c r="N406" s="52">
        <v>1000</v>
      </c>
      <c r="O406" s="52">
        <v>885</v>
      </c>
      <c r="P406" s="52">
        <v>1000</v>
      </c>
      <c r="Q406" s="52">
        <v>1332</v>
      </c>
      <c r="R406" s="52">
        <v>1250</v>
      </c>
      <c r="S406" s="52">
        <v>1090</v>
      </c>
      <c r="T406" s="52">
        <v>1250</v>
      </c>
      <c r="U406" s="52">
        <v>1125</v>
      </c>
      <c r="V406" s="52">
        <v>1250</v>
      </c>
      <c r="W406" s="52">
        <v>1209</v>
      </c>
      <c r="X406" s="52">
        <v>1250</v>
      </c>
      <c r="Y406" s="35">
        <v>1237</v>
      </c>
      <c r="Z406" s="35">
        <v>1250</v>
      </c>
      <c r="AA406" s="35">
        <v>1169</v>
      </c>
      <c r="AB406" s="35">
        <v>1250</v>
      </c>
      <c r="AC406" s="35">
        <v>1102</v>
      </c>
      <c r="AD406" s="35">
        <v>1250</v>
      </c>
      <c r="AE406" s="35">
        <v>1186</v>
      </c>
      <c r="AF406" s="35">
        <v>1250</v>
      </c>
      <c r="AG406" s="35">
        <v>1179</v>
      </c>
      <c r="AH406" s="35">
        <v>1300</v>
      </c>
      <c r="AI406" s="35">
        <v>1300</v>
      </c>
      <c r="AJ406" s="35">
        <v>1300</v>
      </c>
      <c r="AK406" s="204">
        <f t="shared" si="322"/>
        <v>0</v>
      </c>
      <c r="AL406" s="201">
        <f t="shared" si="323"/>
        <v>0</v>
      </c>
    </row>
    <row r="407" spans="1:38" ht="12" customHeight="1">
      <c r="A407" s="25">
        <v>3002</v>
      </c>
      <c r="B407" s="5" t="s">
        <v>196</v>
      </c>
      <c r="C407" s="34">
        <v>3097</v>
      </c>
      <c r="D407" s="34">
        <v>6800</v>
      </c>
      <c r="E407" s="34">
        <v>5361</v>
      </c>
      <c r="F407" s="34">
        <v>6800</v>
      </c>
      <c r="G407" s="34">
        <v>3921</v>
      </c>
      <c r="H407" s="34">
        <v>6800</v>
      </c>
      <c r="I407" s="52">
        <v>5392</v>
      </c>
      <c r="J407" s="52">
        <v>6800</v>
      </c>
      <c r="K407" s="52">
        <v>7715</v>
      </c>
      <c r="L407" s="52">
        <v>6800</v>
      </c>
      <c r="M407" s="52">
        <v>12990</v>
      </c>
      <c r="N407" s="52">
        <v>10925</v>
      </c>
      <c r="O407" s="52">
        <v>3501</v>
      </c>
      <c r="P407" s="52">
        <v>12300</v>
      </c>
      <c r="Q407" s="52">
        <v>16675</v>
      </c>
      <c r="R407" s="52">
        <v>12600</v>
      </c>
      <c r="S407" s="52">
        <v>13517</v>
      </c>
      <c r="T407" s="52">
        <v>16500</v>
      </c>
      <c r="U407" s="52">
        <v>3283</v>
      </c>
      <c r="V407" s="52">
        <v>11000</v>
      </c>
      <c r="W407" s="52">
        <v>5380</v>
      </c>
      <c r="X407" s="52">
        <v>10400</v>
      </c>
      <c r="Y407" s="35">
        <v>13847</v>
      </c>
      <c r="Z407" s="35">
        <v>13000</v>
      </c>
      <c r="AA407" s="53">
        <v>2159</v>
      </c>
      <c r="AB407" s="35">
        <v>13000</v>
      </c>
      <c r="AC407" s="35">
        <v>9676</v>
      </c>
      <c r="AD407" s="35">
        <v>13000</v>
      </c>
      <c r="AE407" s="35">
        <v>16849</v>
      </c>
      <c r="AF407" s="35">
        <v>13000</v>
      </c>
      <c r="AG407" s="35">
        <v>36698</v>
      </c>
      <c r="AH407" s="53">
        <v>8500</v>
      </c>
      <c r="AI407" s="53">
        <v>8500</v>
      </c>
      <c r="AJ407" s="53">
        <v>7100</v>
      </c>
      <c r="AK407" s="204">
        <f t="shared" si="322"/>
        <v>-1400</v>
      </c>
      <c r="AL407" s="201">
        <f t="shared" si="323"/>
        <v>-0.16470588235294117</v>
      </c>
    </row>
    <row r="408" spans="1:38" ht="12" customHeight="1">
      <c r="A408" s="25">
        <v>3003</v>
      </c>
      <c r="B408" s="5" t="s">
        <v>120</v>
      </c>
      <c r="C408" s="34">
        <v>3347</v>
      </c>
      <c r="D408" s="34">
        <v>5000</v>
      </c>
      <c r="E408" s="34">
        <v>16116</v>
      </c>
      <c r="F408" s="34">
        <v>6900</v>
      </c>
      <c r="G408" s="34">
        <v>4663</v>
      </c>
      <c r="H408" s="34">
        <v>12000</v>
      </c>
      <c r="I408" s="52">
        <v>8356</v>
      </c>
      <c r="J408" s="52">
        <v>11000</v>
      </c>
      <c r="K408" s="52">
        <v>7881</v>
      </c>
      <c r="L408" s="52">
        <v>11000</v>
      </c>
      <c r="M408" s="52">
        <v>9864</v>
      </c>
      <c r="N408" s="52">
        <v>17250</v>
      </c>
      <c r="O408" s="52">
        <v>13717</v>
      </c>
      <c r="P408" s="52">
        <v>17250</v>
      </c>
      <c r="Q408" s="52">
        <v>12608</v>
      </c>
      <c r="R408" s="52">
        <v>18900</v>
      </c>
      <c r="S408" s="52">
        <v>18800</v>
      </c>
      <c r="T408" s="52">
        <v>21000</v>
      </c>
      <c r="U408" s="52">
        <v>21074</v>
      </c>
      <c r="V408" s="52">
        <v>16960</v>
      </c>
      <c r="W408" s="52">
        <v>10520</v>
      </c>
      <c r="X408" s="52">
        <v>16960</v>
      </c>
      <c r="Y408" s="35">
        <v>17053</v>
      </c>
      <c r="Z408" s="35">
        <v>28429</v>
      </c>
      <c r="AA408" s="53">
        <v>16024</v>
      </c>
      <c r="AB408" s="53">
        <v>28710</v>
      </c>
      <c r="AC408" s="53">
        <v>24856</v>
      </c>
      <c r="AD408" s="53">
        <v>28275</v>
      </c>
      <c r="AE408" s="53">
        <v>30500</v>
      </c>
      <c r="AF408" s="53">
        <v>28710</v>
      </c>
      <c r="AG408" s="53">
        <v>31111</v>
      </c>
      <c r="AH408" s="53">
        <v>18700</v>
      </c>
      <c r="AI408" s="53">
        <v>18700</v>
      </c>
      <c r="AJ408" s="53">
        <v>14000</v>
      </c>
      <c r="AK408" s="204">
        <f t="shared" si="322"/>
        <v>-4700</v>
      </c>
      <c r="AL408" s="201">
        <f t="shared" si="323"/>
        <v>-0.25133689839572193</v>
      </c>
    </row>
    <row r="409" spans="1:38" ht="12" customHeight="1">
      <c r="A409" s="25">
        <v>3005</v>
      </c>
      <c r="B409" s="26" t="s">
        <v>220</v>
      </c>
      <c r="C409" s="34">
        <v>5025</v>
      </c>
      <c r="D409" s="34">
        <v>5000</v>
      </c>
      <c r="E409" s="34">
        <v>4760</v>
      </c>
      <c r="F409" s="34">
        <v>5000</v>
      </c>
      <c r="G409" s="34">
        <v>4806</v>
      </c>
      <c r="H409" s="34">
        <v>5000</v>
      </c>
      <c r="I409" s="52">
        <v>5180</v>
      </c>
      <c r="J409" s="52">
        <v>5000</v>
      </c>
      <c r="K409" s="52">
        <v>5072</v>
      </c>
      <c r="L409" s="52">
        <v>5000</v>
      </c>
      <c r="M409" s="52">
        <v>4789</v>
      </c>
      <c r="N409" s="52">
        <v>5000</v>
      </c>
      <c r="O409" s="52">
        <v>4975</v>
      </c>
      <c r="P409" s="52">
        <v>5000</v>
      </c>
      <c r="Q409" s="52">
        <v>4857</v>
      </c>
      <c r="R409" s="52">
        <v>5000</v>
      </c>
      <c r="S409" s="52">
        <v>5000</v>
      </c>
      <c r="T409" s="52">
        <v>5500</v>
      </c>
      <c r="U409" s="52">
        <v>5288</v>
      </c>
      <c r="V409" s="52">
        <v>4500</v>
      </c>
      <c r="W409" s="52">
        <v>3987</v>
      </c>
      <c r="X409" s="52">
        <v>4500</v>
      </c>
      <c r="Y409" s="35">
        <v>4348</v>
      </c>
      <c r="Z409" s="35">
        <v>4500</v>
      </c>
      <c r="AA409" s="35">
        <v>4530</v>
      </c>
      <c r="AB409" s="35">
        <v>4500</v>
      </c>
      <c r="AC409" s="35">
        <v>4291</v>
      </c>
      <c r="AD409" s="35">
        <v>4500</v>
      </c>
      <c r="AE409" s="35">
        <v>4385</v>
      </c>
      <c r="AF409" s="35">
        <v>4500</v>
      </c>
      <c r="AG409" s="35">
        <v>3951</v>
      </c>
      <c r="AH409" s="35">
        <v>4500</v>
      </c>
      <c r="AI409" s="35">
        <v>4500</v>
      </c>
      <c r="AJ409" s="35">
        <v>4500</v>
      </c>
      <c r="AK409" s="204">
        <f t="shared" si="322"/>
        <v>0</v>
      </c>
      <c r="AL409" s="201">
        <f t="shared" si="323"/>
        <v>0</v>
      </c>
    </row>
    <row r="410" spans="1:38" ht="12" customHeight="1">
      <c r="A410" s="25">
        <v>3006</v>
      </c>
      <c r="B410" s="26" t="s">
        <v>145</v>
      </c>
      <c r="C410" s="34">
        <v>656</v>
      </c>
      <c r="D410" s="34">
        <v>750</v>
      </c>
      <c r="E410" s="34">
        <v>925</v>
      </c>
      <c r="F410" s="34">
        <v>750</v>
      </c>
      <c r="G410" s="34">
        <v>781</v>
      </c>
      <c r="H410" s="34">
        <v>750</v>
      </c>
      <c r="I410" s="52">
        <v>1108</v>
      </c>
      <c r="J410" s="52">
        <v>750</v>
      </c>
      <c r="K410" s="52">
        <v>717</v>
      </c>
      <c r="L410" s="52">
        <v>750</v>
      </c>
      <c r="M410" s="52">
        <v>909</v>
      </c>
      <c r="N410" s="52">
        <v>750</v>
      </c>
      <c r="O410" s="52">
        <v>743</v>
      </c>
      <c r="P410" s="52">
        <v>750</v>
      </c>
      <c r="Q410" s="52">
        <v>761</v>
      </c>
      <c r="R410" s="52">
        <v>750</v>
      </c>
      <c r="S410" s="52">
        <v>756</v>
      </c>
      <c r="T410" s="52">
        <v>750</v>
      </c>
      <c r="U410" s="52">
        <v>726</v>
      </c>
      <c r="V410" s="52">
        <v>750</v>
      </c>
      <c r="W410" s="52">
        <v>750</v>
      </c>
      <c r="X410" s="52">
        <v>750</v>
      </c>
      <c r="Y410" s="27">
        <v>700</v>
      </c>
      <c r="Z410" s="27">
        <v>750</v>
      </c>
      <c r="AA410" s="27">
        <v>647</v>
      </c>
      <c r="AB410" s="27">
        <v>750</v>
      </c>
      <c r="AC410" s="27">
        <v>757</v>
      </c>
      <c r="AD410" s="27">
        <v>750</v>
      </c>
      <c r="AE410" s="27">
        <v>741</v>
      </c>
      <c r="AF410" s="27">
        <v>750</v>
      </c>
      <c r="AG410" s="27">
        <v>746</v>
      </c>
      <c r="AH410" s="27">
        <v>750</v>
      </c>
      <c r="AI410" s="27">
        <v>750</v>
      </c>
      <c r="AJ410" s="27">
        <v>750</v>
      </c>
      <c r="AK410" s="204">
        <f t="shared" si="322"/>
        <v>0</v>
      </c>
      <c r="AL410" s="201">
        <f t="shared" si="323"/>
        <v>0</v>
      </c>
    </row>
    <row r="411" spans="1:38" ht="12" customHeight="1">
      <c r="A411" s="25">
        <v>3030</v>
      </c>
      <c r="B411" s="26" t="s">
        <v>221</v>
      </c>
      <c r="C411" s="34">
        <v>1186</v>
      </c>
      <c r="D411" s="34">
        <v>1200</v>
      </c>
      <c r="E411" s="34">
        <v>1213</v>
      </c>
      <c r="F411" s="34">
        <v>1200</v>
      </c>
      <c r="G411" s="34">
        <v>1307</v>
      </c>
      <c r="H411" s="34">
        <v>1200</v>
      </c>
      <c r="I411" s="52">
        <v>1107</v>
      </c>
      <c r="J411" s="52">
        <v>1200</v>
      </c>
      <c r="K411" s="52">
        <v>1489</v>
      </c>
      <c r="L411" s="52">
        <v>1200</v>
      </c>
      <c r="M411" s="52">
        <v>525</v>
      </c>
      <c r="N411" s="52">
        <v>1200</v>
      </c>
      <c r="O411" s="52">
        <v>1269</v>
      </c>
      <c r="P411" s="52">
        <v>1200</v>
      </c>
      <c r="Q411" s="52">
        <v>1211</v>
      </c>
      <c r="R411" s="52">
        <v>1200</v>
      </c>
      <c r="S411" s="52">
        <v>496</v>
      </c>
      <c r="T411" s="52">
        <v>1200</v>
      </c>
      <c r="U411" s="52">
        <v>1172</v>
      </c>
      <c r="V411" s="52">
        <v>1000</v>
      </c>
      <c r="W411" s="52">
        <v>964</v>
      </c>
      <c r="X411" s="52">
        <v>1000</v>
      </c>
      <c r="Y411" s="35">
        <v>672</v>
      </c>
      <c r="Z411" s="35">
        <v>1000</v>
      </c>
      <c r="AA411" s="35">
        <v>1028</v>
      </c>
      <c r="AB411" s="35">
        <v>3500</v>
      </c>
      <c r="AC411" s="35">
        <v>3758</v>
      </c>
      <c r="AD411" s="35">
        <v>3500</v>
      </c>
      <c r="AE411" s="35">
        <v>2753</v>
      </c>
      <c r="AF411" s="35">
        <v>3500</v>
      </c>
      <c r="AG411" s="35">
        <v>2986</v>
      </c>
      <c r="AH411" s="35">
        <v>3500</v>
      </c>
      <c r="AI411" s="35">
        <v>3500</v>
      </c>
      <c r="AJ411" s="35">
        <v>3500</v>
      </c>
      <c r="AK411" s="204">
        <f t="shared" si="322"/>
        <v>0</v>
      </c>
      <c r="AL411" s="201">
        <f t="shared" si="323"/>
        <v>0</v>
      </c>
    </row>
    <row r="412" spans="1:38" ht="12" customHeight="1">
      <c r="A412" s="25">
        <v>3031</v>
      </c>
      <c r="B412" s="26" t="s">
        <v>222</v>
      </c>
      <c r="C412" s="34">
        <v>17550</v>
      </c>
      <c r="D412" s="34">
        <v>10000</v>
      </c>
      <c r="E412" s="34">
        <v>7740</v>
      </c>
      <c r="F412" s="34">
        <v>10000</v>
      </c>
      <c r="G412" s="34">
        <v>9945</v>
      </c>
      <c r="H412" s="34">
        <v>10000</v>
      </c>
      <c r="I412" s="52">
        <v>9540</v>
      </c>
      <c r="J412" s="52">
        <v>10000</v>
      </c>
      <c r="K412" s="52">
        <v>10125</v>
      </c>
      <c r="L412" s="52">
        <v>10000</v>
      </c>
      <c r="M412" s="52">
        <v>9675</v>
      </c>
      <c r="N412" s="52">
        <v>14000</v>
      </c>
      <c r="O412" s="52">
        <v>12688</v>
      </c>
      <c r="P412" s="52">
        <v>14000</v>
      </c>
      <c r="Q412" s="52">
        <v>14000</v>
      </c>
      <c r="R412" s="52">
        <v>14000</v>
      </c>
      <c r="S412" s="52">
        <v>13860</v>
      </c>
      <c r="T412" s="52">
        <v>14000</v>
      </c>
      <c r="U412" s="52">
        <v>13837</v>
      </c>
      <c r="V412" s="52">
        <v>12000</v>
      </c>
      <c r="W412" s="52">
        <v>11550</v>
      </c>
      <c r="X412" s="52">
        <v>12000</v>
      </c>
      <c r="Y412" s="35">
        <v>8904</v>
      </c>
      <c r="Z412" s="35">
        <v>11275</v>
      </c>
      <c r="AA412" s="35">
        <v>10450</v>
      </c>
      <c r="AB412" s="35">
        <v>7350</v>
      </c>
      <c r="AC412" s="35">
        <v>7293</v>
      </c>
      <c r="AD412" s="35">
        <v>9200</v>
      </c>
      <c r="AE412" s="35">
        <v>9200</v>
      </c>
      <c r="AF412" s="35">
        <v>13500</v>
      </c>
      <c r="AG412" s="35">
        <v>12308</v>
      </c>
      <c r="AH412" s="35">
        <v>13500</v>
      </c>
      <c r="AI412" s="35">
        <v>13500</v>
      </c>
      <c r="AJ412" s="35">
        <v>12500</v>
      </c>
      <c r="AK412" s="204">
        <f t="shared" si="322"/>
        <v>-1000</v>
      </c>
      <c r="AL412" s="201">
        <f t="shared" si="323"/>
        <v>-0.07407407407407407</v>
      </c>
    </row>
    <row r="413" spans="1:38" ht="12" customHeight="1">
      <c r="A413" s="25">
        <v>3032</v>
      </c>
      <c r="B413" s="26" t="s">
        <v>223</v>
      </c>
      <c r="C413" s="34">
        <v>25788</v>
      </c>
      <c r="D413" s="34">
        <v>53075</v>
      </c>
      <c r="E413" s="34">
        <v>44603</v>
      </c>
      <c r="F413" s="34">
        <v>53075</v>
      </c>
      <c r="G413" s="34">
        <v>54036</v>
      </c>
      <c r="H413" s="34">
        <v>54500</v>
      </c>
      <c r="I413" s="52">
        <v>53240</v>
      </c>
      <c r="J413" s="52">
        <v>54500</v>
      </c>
      <c r="K413" s="52">
        <v>42289</v>
      </c>
      <c r="L413" s="52">
        <v>55800</v>
      </c>
      <c r="M413" s="52">
        <v>102530</v>
      </c>
      <c r="N413" s="52">
        <v>76500</v>
      </c>
      <c r="O413" s="52">
        <v>63372</v>
      </c>
      <c r="P413" s="52">
        <v>81200</v>
      </c>
      <c r="Q413" s="52">
        <v>65927</v>
      </c>
      <c r="R413" s="52">
        <v>81200</v>
      </c>
      <c r="S413" s="52">
        <v>113992</v>
      </c>
      <c r="T413" s="52">
        <v>99000</v>
      </c>
      <c r="U413" s="52">
        <v>96818</v>
      </c>
      <c r="V413" s="52">
        <v>109000</v>
      </c>
      <c r="W413" s="52">
        <v>60167</v>
      </c>
      <c r="X413" s="52">
        <v>112500</v>
      </c>
      <c r="Y413" s="35">
        <v>76377</v>
      </c>
      <c r="Z413" s="35">
        <v>106600</v>
      </c>
      <c r="AA413" s="53">
        <v>42859</v>
      </c>
      <c r="AB413" s="53">
        <v>98400</v>
      </c>
      <c r="AC413" s="53">
        <v>59399</v>
      </c>
      <c r="AD413" s="53">
        <v>97200</v>
      </c>
      <c r="AE413" s="53">
        <v>80915</v>
      </c>
      <c r="AF413" s="53">
        <v>97200</v>
      </c>
      <c r="AG413" s="53">
        <v>102387</v>
      </c>
      <c r="AH413" s="53">
        <v>103000</v>
      </c>
      <c r="AI413" s="53">
        <v>103000</v>
      </c>
      <c r="AJ413" s="53">
        <v>107800</v>
      </c>
      <c r="AK413" s="204">
        <f t="shared" si="322"/>
        <v>4800</v>
      </c>
      <c r="AL413" s="201">
        <f t="shared" si="323"/>
        <v>0.04660194174757282</v>
      </c>
    </row>
    <row r="414" spans="1:38" ht="12" customHeight="1">
      <c r="A414" s="25">
        <v>3033</v>
      </c>
      <c r="B414" s="26" t="s">
        <v>224</v>
      </c>
      <c r="C414" s="34">
        <v>2470</v>
      </c>
      <c r="D414" s="34">
        <v>5000</v>
      </c>
      <c r="E414" s="34">
        <v>4491</v>
      </c>
      <c r="F414" s="34">
        <v>5000</v>
      </c>
      <c r="G414" s="34">
        <v>3613</v>
      </c>
      <c r="H414" s="34">
        <v>5000</v>
      </c>
      <c r="I414" s="52">
        <v>6345</v>
      </c>
      <c r="J414" s="52">
        <v>5000</v>
      </c>
      <c r="K414" s="52">
        <v>400</v>
      </c>
      <c r="L414" s="52">
        <v>5000</v>
      </c>
      <c r="M414" s="52">
        <v>4814</v>
      </c>
      <c r="N414" s="52">
        <v>5000</v>
      </c>
      <c r="O414" s="52">
        <v>4963</v>
      </c>
      <c r="P414" s="52">
        <v>5000</v>
      </c>
      <c r="Q414" s="52">
        <v>4905</v>
      </c>
      <c r="R414" s="52">
        <v>5000</v>
      </c>
      <c r="S414" s="52">
        <v>5899</v>
      </c>
      <c r="T414" s="52">
        <v>5000</v>
      </c>
      <c r="U414" s="52">
        <v>5034</v>
      </c>
      <c r="V414" s="52">
        <v>4500</v>
      </c>
      <c r="W414" s="52">
        <v>3470</v>
      </c>
      <c r="X414" s="52">
        <v>4500</v>
      </c>
      <c r="Y414" s="35">
        <v>3786</v>
      </c>
      <c r="Z414" s="35">
        <v>3700</v>
      </c>
      <c r="AA414" s="35">
        <v>4776</v>
      </c>
      <c r="AB414" s="35">
        <v>3700</v>
      </c>
      <c r="AC414" s="35">
        <v>5675</v>
      </c>
      <c r="AD414" s="35">
        <v>4500</v>
      </c>
      <c r="AE414" s="35">
        <v>7956</v>
      </c>
      <c r="AF414" s="35">
        <v>5000</v>
      </c>
      <c r="AG414" s="35">
        <v>6883</v>
      </c>
      <c r="AH414" s="35">
        <v>5000</v>
      </c>
      <c r="AI414" s="35">
        <v>5000</v>
      </c>
      <c r="AJ414" s="35">
        <v>5000</v>
      </c>
      <c r="AK414" s="204">
        <f t="shared" si="322"/>
        <v>0</v>
      </c>
      <c r="AL414" s="201">
        <f t="shared" si="323"/>
        <v>0</v>
      </c>
    </row>
    <row r="415" spans="1:38" ht="12" customHeight="1">
      <c r="A415" s="25">
        <v>3035</v>
      </c>
      <c r="B415" s="26" t="s">
        <v>225</v>
      </c>
      <c r="C415" s="34">
        <v>78</v>
      </c>
      <c r="D415" s="34">
        <v>150</v>
      </c>
      <c r="E415" s="34">
        <v>0</v>
      </c>
      <c r="F415" s="34">
        <v>150</v>
      </c>
      <c r="G415" s="34">
        <v>7</v>
      </c>
      <c r="H415" s="34">
        <v>150</v>
      </c>
      <c r="I415" s="54">
        <v>0</v>
      </c>
      <c r="J415" s="52">
        <v>150</v>
      </c>
      <c r="K415" s="52">
        <v>0</v>
      </c>
      <c r="L415" s="52">
        <v>500</v>
      </c>
      <c r="M415" s="52">
        <v>103</v>
      </c>
      <c r="N415" s="52">
        <v>500</v>
      </c>
      <c r="O415" s="52">
        <v>76</v>
      </c>
      <c r="P415" s="52">
        <v>500</v>
      </c>
      <c r="Q415" s="52">
        <v>737</v>
      </c>
      <c r="R415" s="52">
        <v>500</v>
      </c>
      <c r="S415" s="52">
        <v>58</v>
      </c>
      <c r="T415" s="52">
        <v>500</v>
      </c>
      <c r="U415" s="52">
        <v>-502</v>
      </c>
      <c r="V415" s="52">
        <v>250</v>
      </c>
      <c r="W415" s="52">
        <v>242</v>
      </c>
      <c r="X415" s="52">
        <v>250</v>
      </c>
      <c r="Y415" s="27">
        <v>0</v>
      </c>
      <c r="Z415" s="27">
        <v>250</v>
      </c>
      <c r="AA415" s="27">
        <v>0</v>
      </c>
      <c r="AB415" s="27">
        <v>250</v>
      </c>
      <c r="AC415" s="27">
        <v>0</v>
      </c>
      <c r="AD415" s="27">
        <v>250</v>
      </c>
      <c r="AE415" s="27">
        <v>172</v>
      </c>
      <c r="AF415" s="27">
        <v>250</v>
      </c>
      <c r="AG415" s="27">
        <v>0</v>
      </c>
      <c r="AH415" s="27">
        <v>250</v>
      </c>
      <c r="AI415" s="27">
        <v>250</v>
      </c>
      <c r="AJ415" s="27">
        <v>250</v>
      </c>
      <c r="AK415" s="204">
        <f t="shared" si="322"/>
        <v>0</v>
      </c>
      <c r="AL415" s="201">
        <f t="shared" si="323"/>
        <v>0</v>
      </c>
    </row>
    <row r="416" spans="1:38" ht="12" customHeight="1">
      <c r="A416" s="25">
        <v>3036</v>
      </c>
      <c r="B416" s="26" t="s">
        <v>226</v>
      </c>
      <c r="C416" s="34">
        <v>4216</v>
      </c>
      <c r="D416" s="34">
        <v>4000</v>
      </c>
      <c r="E416" s="34">
        <v>5184</v>
      </c>
      <c r="F416" s="34">
        <v>4000</v>
      </c>
      <c r="G416" s="34">
        <v>4397</v>
      </c>
      <c r="H416" s="34">
        <v>5000</v>
      </c>
      <c r="I416" s="52">
        <v>4924</v>
      </c>
      <c r="J416" s="52">
        <v>5000</v>
      </c>
      <c r="K416" s="52">
        <v>4859</v>
      </c>
      <c r="L416" s="52">
        <v>5000</v>
      </c>
      <c r="M416" s="52">
        <v>4253</v>
      </c>
      <c r="N416" s="52">
        <v>5000</v>
      </c>
      <c r="O416" s="52">
        <v>6660</v>
      </c>
      <c r="P416" s="52">
        <v>5000</v>
      </c>
      <c r="Q416" s="52">
        <v>5285</v>
      </c>
      <c r="R416" s="52">
        <v>5000</v>
      </c>
      <c r="S416" s="52">
        <v>5280</v>
      </c>
      <c r="T416" s="52">
        <v>5000</v>
      </c>
      <c r="U416" s="52">
        <v>5355</v>
      </c>
      <c r="V416" s="52">
        <v>5000</v>
      </c>
      <c r="W416" s="52">
        <v>5993</v>
      </c>
      <c r="X416" s="52">
        <v>5000</v>
      </c>
      <c r="Y416" s="35">
        <v>4593</v>
      </c>
      <c r="Z416" s="35">
        <v>5000</v>
      </c>
      <c r="AA416" s="35">
        <v>5345</v>
      </c>
      <c r="AB416" s="35">
        <v>7000</v>
      </c>
      <c r="AC416" s="35">
        <v>6222</v>
      </c>
      <c r="AD416" s="35">
        <v>7000</v>
      </c>
      <c r="AE416" s="35">
        <v>6616</v>
      </c>
      <c r="AF416" s="35">
        <v>7000</v>
      </c>
      <c r="AG416" s="35">
        <v>7014</v>
      </c>
      <c r="AH416" s="35">
        <v>7000</v>
      </c>
      <c r="AI416" s="35">
        <v>7000</v>
      </c>
      <c r="AJ416" s="35">
        <v>7000</v>
      </c>
      <c r="AK416" s="204">
        <f t="shared" si="322"/>
        <v>0</v>
      </c>
      <c r="AL416" s="201">
        <f t="shared" si="323"/>
        <v>0</v>
      </c>
    </row>
    <row r="417" spans="1:38" ht="12" customHeight="1">
      <c r="A417" s="25">
        <v>3038</v>
      </c>
      <c r="B417" s="26" t="s">
        <v>227</v>
      </c>
      <c r="C417" s="34">
        <v>12665</v>
      </c>
      <c r="D417" s="34">
        <v>12000</v>
      </c>
      <c r="E417" s="34">
        <v>10793</v>
      </c>
      <c r="F417" s="34">
        <v>12000</v>
      </c>
      <c r="G417" s="34">
        <v>13079</v>
      </c>
      <c r="H417" s="34">
        <v>12000</v>
      </c>
      <c r="I417" s="52">
        <v>12301</v>
      </c>
      <c r="J417" s="52">
        <v>11000</v>
      </c>
      <c r="K417" s="52">
        <v>9875</v>
      </c>
      <c r="L417" s="52">
        <v>12000</v>
      </c>
      <c r="M417" s="52">
        <v>10676</v>
      </c>
      <c r="N417" s="52">
        <v>12000</v>
      </c>
      <c r="O417" s="52">
        <v>11980</v>
      </c>
      <c r="P417" s="52">
        <v>12000</v>
      </c>
      <c r="Q417" s="52">
        <v>12763</v>
      </c>
      <c r="R417" s="52">
        <v>11000</v>
      </c>
      <c r="S417" s="52">
        <v>12597</v>
      </c>
      <c r="T417" s="52">
        <v>11000</v>
      </c>
      <c r="U417" s="52">
        <v>7729</v>
      </c>
      <c r="V417" s="52">
        <v>11000</v>
      </c>
      <c r="W417" s="52">
        <v>9467</v>
      </c>
      <c r="X417" s="52">
        <v>11000</v>
      </c>
      <c r="Y417" s="35">
        <v>9747</v>
      </c>
      <c r="Z417" s="35">
        <v>11000</v>
      </c>
      <c r="AA417" s="35">
        <v>8454</v>
      </c>
      <c r="AB417" s="35">
        <v>8000</v>
      </c>
      <c r="AC417" s="35">
        <v>8918</v>
      </c>
      <c r="AD417" s="35">
        <v>8000</v>
      </c>
      <c r="AE417" s="35">
        <v>4022</v>
      </c>
      <c r="AF417" s="35">
        <v>8000</v>
      </c>
      <c r="AG417" s="35">
        <v>7199</v>
      </c>
      <c r="AH417" s="35">
        <v>8000</v>
      </c>
      <c r="AI417" s="35">
        <v>8000</v>
      </c>
      <c r="AJ417" s="35">
        <v>7000</v>
      </c>
      <c r="AK417" s="204">
        <f t="shared" si="322"/>
        <v>-1000</v>
      </c>
      <c r="AL417" s="201">
        <f t="shared" si="323"/>
        <v>-0.125</v>
      </c>
    </row>
    <row r="418" spans="1:38" s="24" customFormat="1" ht="12" customHeight="1">
      <c r="A418" s="25">
        <v>3039</v>
      </c>
      <c r="B418" s="26" t="s">
        <v>228</v>
      </c>
      <c r="C418" s="34"/>
      <c r="D418" s="34"/>
      <c r="E418" s="34"/>
      <c r="F418" s="34"/>
      <c r="G418" s="34"/>
      <c r="H418" s="34"/>
      <c r="I418" s="52">
        <v>0</v>
      </c>
      <c r="J418" s="52"/>
      <c r="K418" s="52">
        <v>0</v>
      </c>
      <c r="L418" s="52">
        <v>5000</v>
      </c>
      <c r="M418" s="52">
        <v>2361</v>
      </c>
      <c r="N418" s="52">
        <v>6000</v>
      </c>
      <c r="O418" s="52">
        <v>5999</v>
      </c>
      <c r="P418" s="52">
        <v>8500</v>
      </c>
      <c r="Q418" s="52">
        <v>8098</v>
      </c>
      <c r="R418" s="52">
        <v>7500</v>
      </c>
      <c r="S418" s="52">
        <v>7391</v>
      </c>
      <c r="T418" s="52">
        <v>15300</v>
      </c>
      <c r="U418" s="52">
        <v>14318</v>
      </c>
      <c r="V418" s="52">
        <v>10000</v>
      </c>
      <c r="W418" s="52">
        <v>17511</v>
      </c>
      <c r="X418" s="52">
        <v>12500</v>
      </c>
      <c r="Y418" s="35">
        <v>12610</v>
      </c>
      <c r="Z418" s="35">
        <v>10500</v>
      </c>
      <c r="AA418" s="35">
        <v>10401</v>
      </c>
      <c r="AB418" s="35">
        <v>10500</v>
      </c>
      <c r="AC418" s="35">
        <v>10497</v>
      </c>
      <c r="AD418" s="35">
        <v>10500</v>
      </c>
      <c r="AE418" s="35">
        <v>17652</v>
      </c>
      <c r="AF418" s="35">
        <v>17900</v>
      </c>
      <c r="AG418" s="35">
        <v>17878</v>
      </c>
      <c r="AH418" s="35">
        <v>26850</v>
      </c>
      <c r="AI418" s="35">
        <v>26850</v>
      </c>
      <c r="AJ418" s="53">
        <v>23600</v>
      </c>
      <c r="AK418" s="204">
        <f t="shared" si="322"/>
        <v>-3250</v>
      </c>
      <c r="AL418" s="201">
        <f t="shared" si="323"/>
        <v>-0.12104283054003724</v>
      </c>
    </row>
    <row r="419" spans="1:38" s="24" customFormat="1" ht="12" customHeight="1">
      <c r="A419" s="25">
        <v>3040</v>
      </c>
      <c r="B419" s="26" t="s">
        <v>229</v>
      </c>
      <c r="C419" s="34">
        <v>9996</v>
      </c>
      <c r="D419" s="34">
        <v>13400</v>
      </c>
      <c r="E419" s="34">
        <v>17484</v>
      </c>
      <c r="F419" s="34">
        <v>13400</v>
      </c>
      <c r="G419" s="34">
        <v>15888</v>
      </c>
      <c r="H419" s="34">
        <v>13400</v>
      </c>
      <c r="I419" s="52">
        <v>14350</v>
      </c>
      <c r="J419" s="52">
        <v>13400</v>
      </c>
      <c r="K419" s="52">
        <v>16629</v>
      </c>
      <c r="L419" s="52">
        <v>15500</v>
      </c>
      <c r="M419" s="52">
        <v>30638</v>
      </c>
      <c r="N419" s="52">
        <v>24955</v>
      </c>
      <c r="O419" s="52">
        <v>4562</v>
      </c>
      <c r="P419" s="52">
        <v>30200</v>
      </c>
      <c r="Q419" s="52">
        <v>38512</v>
      </c>
      <c r="R419" s="52">
        <v>30450</v>
      </c>
      <c r="S419" s="52">
        <v>57707</v>
      </c>
      <c r="T419" s="52">
        <v>43500</v>
      </c>
      <c r="U419" s="52">
        <v>37390</v>
      </c>
      <c r="V419" s="52">
        <v>27300</v>
      </c>
      <c r="W419" s="52">
        <v>35976</v>
      </c>
      <c r="X419" s="52">
        <v>32000</v>
      </c>
      <c r="Y419" s="35">
        <v>48390</v>
      </c>
      <c r="Z419" s="35">
        <v>43550</v>
      </c>
      <c r="AA419" s="53">
        <v>24708</v>
      </c>
      <c r="AB419" s="35">
        <v>43550</v>
      </c>
      <c r="AC419" s="35">
        <v>47279</v>
      </c>
      <c r="AD419" s="35">
        <v>43550</v>
      </c>
      <c r="AE419" s="35">
        <v>45032</v>
      </c>
      <c r="AF419" s="35">
        <v>43550</v>
      </c>
      <c r="AG419" s="35">
        <v>65335</v>
      </c>
      <c r="AH419" s="53">
        <v>32500</v>
      </c>
      <c r="AI419" s="53">
        <v>32500</v>
      </c>
      <c r="AJ419" s="53">
        <v>27000</v>
      </c>
      <c r="AK419" s="204">
        <f t="shared" si="322"/>
        <v>-5500</v>
      </c>
      <c r="AL419" s="201">
        <f t="shared" si="323"/>
        <v>-0.16923076923076924</v>
      </c>
    </row>
    <row r="420" spans="1:38" s="24" customFormat="1" ht="12" customHeight="1">
      <c r="A420" s="30"/>
      <c r="B420" s="26" t="s">
        <v>138</v>
      </c>
      <c r="C420" s="33">
        <f aca="true" t="shared" si="328" ref="C420:X420">SUM(C385:C419)</f>
        <v>188387</v>
      </c>
      <c r="D420" s="33">
        <f t="shared" si="328"/>
        <v>216410</v>
      </c>
      <c r="E420" s="33">
        <f t="shared" si="328"/>
        <v>228947</v>
      </c>
      <c r="F420" s="33">
        <f t="shared" si="328"/>
        <v>222610</v>
      </c>
      <c r="G420" s="33">
        <f>SUM(G385:G419)</f>
        <v>214341</v>
      </c>
      <c r="H420" s="33">
        <f t="shared" si="328"/>
        <v>236410</v>
      </c>
      <c r="I420" s="33">
        <f t="shared" si="328"/>
        <v>235988</v>
      </c>
      <c r="J420" s="33">
        <f t="shared" si="328"/>
        <v>244060</v>
      </c>
      <c r="K420" s="33">
        <f t="shared" si="328"/>
        <v>224432</v>
      </c>
      <c r="L420" s="33">
        <f t="shared" si="328"/>
        <v>257810</v>
      </c>
      <c r="M420" s="33">
        <f t="shared" si="328"/>
        <v>318501</v>
      </c>
      <c r="N420" s="33">
        <f t="shared" si="328"/>
        <v>311235</v>
      </c>
      <c r="O420" s="33">
        <f t="shared" si="328"/>
        <v>273142</v>
      </c>
      <c r="P420" s="33">
        <f t="shared" si="328"/>
        <v>332880</v>
      </c>
      <c r="Q420" s="33">
        <f t="shared" si="328"/>
        <v>314794</v>
      </c>
      <c r="R420" s="33">
        <f t="shared" si="328"/>
        <v>338285</v>
      </c>
      <c r="S420" s="33">
        <f t="shared" si="328"/>
        <v>379252</v>
      </c>
      <c r="T420" s="33">
        <f t="shared" si="328"/>
        <v>394205</v>
      </c>
      <c r="U420" s="33">
        <f t="shared" si="328"/>
        <v>365435</v>
      </c>
      <c r="V420" s="33">
        <f t="shared" si="328"/>
        <v>372080</v>
      </c>
      <c r="W420" s="33">
        <f t="shared" si="328"/>
        <v>320862</v>
      </c>
      <c r="X420" s="33">
        <f t="shared" si="328"/>
        <v>390652</v>
      </c>
      <c r="Y420" s="36">
        <f aca="true" t="shared" si="329" ref="Y420:AD420">SUM(Y385:Y419)</f>
        <v>328458</v>
      </c>
      <c r="Z420" s="36">
        <f t="shared" si="329"/>
        <v>410716</v>
      </c>
      <c r="AA420" s="36">
        <f t="shared" si="329"/>
        <v>295219</v>
      </c>
      <c r="AB420" s="36">
        <f t="shared" si="329"/>
        <v>391480</v>
      </c>
      <c r="AC420" s="36">
        <f t="shared" si="329"/>
        <v>351331</v>
      </c>
      <c r="AD420" s="36">
        <f t="shared" si="329"/>
        <v>403965</v>
      </c>
      <c r="AE420" s="36">
        <f aca="true" t="shared" si="330" ref="AE420:AJ420">SUM(AE385:AE419)</f>
        <v>401281</v>
      </c>
      <c r="AF420" s="36">
        <f t="shared" si="330"/>
        <v>420955</v>
      </c>
      <c r="AG420" s="36">
        <f t="shared" si="330"/>
        <v>497069</v>
      </c>
      <c r="AH420" s="36">
        <f t="shared" si="330"/>
        <v>447100</v>
      </c>
      <c r="AI420" s="36">
        <f t="shared" si="330"/>
        <v>447100</v>
      </c>
      <c r="AJ420" s="36">
        <f t="shared" si="330"/>
        <v>448945</v>
      </c>
      <c r="AK420" s="206">
        <f t="shared" si="322"/>
        <v>1845</v>
      </c>
      <c r="AL420" s="202">
        <f t="shared" si="323"/>
        <v>0.004126593603220756</v>
      </c>
    </row>
    <row r="421" spans="1:38" s="24" customFormat="1" ht="12" customHeight="1">
      <c r="A421" s="30">
        <v>310</v>
      </c>
      <c r="B421" s="26" t="s">
        <v>68</v>
      </c>
      <c r="C421" s="4">
        <f aca="true" t="shared" si="331" ref="C421:L421">SUM(C420+C384)</f>
        <v>607448</v>
      </c>
      <c r="D421" s="4">
        <f t="shared" si="331"/>
        <v>677024.973</v>
      </c>
      <c r="E421" s="4">
        <f t="shared" si="331"/>
        <v>714380</v>
      </c>
      <c r="F421" s="4">
        <f t="shared" si="331"/>
        <v>703116.54</v>
      </c>
      <c r="G421" s="4">
        <f t="shared" si="331"/>
        <v>662770</v>
      </c>
      <c r="H421" s="4">
        <f t="shared" si="331"/>
        <v>734164</v>
      </c>
      <c r="I421" s="4">
        <f t="shared" si="331"/>
        <v>694753</v>
      </c>
      <c r="J421" s="4">
        <f t="shared" si="331"/>
        <v>756130</v>
      </c>
      <c r="K421" s="4">
        <f t="shared" si="331"/>
        <v>716421</v>
      </c>
      <c r="L421" s="4">
        <f t="shared" si="331"/>
        <v>799188</v>
      </c>
      <c r="M421" s="4">
        <f aca="true" t="shared" si="332" ref="M421:X421">SUM(M384+M420)</f>
        <v>856187</v>
      </c>
      <c r="N421" s="4">
        <f t="shared" si="332"/>
        <v>863740.013</v>
      </c>
      <c r="O421" s="4">
        <f t="shared" si="332"/>
        <v>818689</v>
      </c>
      <c r="P421" s="4">
        <f t="shared" si="332"/>
        <v>905675</v>
      </c>
      <c r="Q421" s="4">
        <f t="shared" si="332"/>
        <v>879315</v>
      </c>
      <c r="R421" s="4">
        <f t="shared" si="332"/>
        <v>930947.769</v>
      </c>
      <c r="S421" s="4">
        <f t="shared" si="332"/>
        <v>989028</v>
      </c>
      <c r="T421" s="4">
        <f t="shared" si="332"/>
        <v>1014227.0165</v>
      </c>
      <c r="U421" s="4">
        <f t="shared" si="332"/>
        <v>986829</v>
      </c>
      <c r="V421" s="4">
        <f t="shared" si="332"/>
        <v>1013144.362</v>
      </c>
      <c r="W421" s="4">
        <f t="shared" si="332"/>
        <v>932867</v>
      </c>
      <c r="X421" s="4">
        <f t="shared" si="332"/>
        <v>1032683.059</v>
      </c>
      <c r="Y421" s="36">
        <f aca="true" t="shared" si="333" ref="Y421:AD421">SUM(Y384+Y420)</f>
        <v>945224</v>
      </c>
      <c r="Z421" s="36">
        <f t="shared" si="333"/>
        <v>1069763.2944999998</v>
      </c>
      <c r="AA421" s="36">
        <f t="shared" si="333"/>
        <v>922047</v>
      </c>
      <c r="AB421" s="36">
        <f t="shared" si="333"/>
        <v>1066647.882</v>
      </c>
      <c r="AC421" s="36">
        <f t="shared" si="333"/>
        <v>1039413</v>
      </c>
      <c r="AD421" s="36">
        <f t="shared" si="333"/>
        <v>1101106.4</v>
      </c>
      <c r="AE421" s="36">
        <f aca="true" t="shared" si="334" ref="AE421:AJ421">SUM(AE384+AE420)</f>
        <v>1086775</v>
      </c>
      <c r="AF421" s="36">
        <f t="shared" si="334"/>
        <v>1128969.05</v>
      </c>
      <c r="AG421" s="36">
        <f t="shared" si="334"/>
        <v>1220571</v>
      </c>
      <c r="AH421" s="36">
        <f t="shared" si="334"/>
        <v>1171046.25</v>
      </c>
      <c r="AI421" s="36">
        <f t="shared" si="334"/>
        <v>1171046.25</v>
      </c>
      <c r="AJ421" s="36">
        <f t="shared" si="334"/>
        <v>1197279.3575</v>
      </c>
      <c r="AK421" s="206">
        <f t="shared" si="322"/>
        <v>26233.107499999925</v>
      </c>
      <c r="AL421" s="202">
        <f t="shared" si="323"/>
        <v>0.02240142735609283</v>
      </c>
    </row>
    <row r="422" spans="1:38" ht="12" customHeight="1">
      <c r="A422" s="55"/>
      <c r="B422" s="29"/>
      <c r="C422" s="3" t="s">
        <v>1</v>
      </c>
      <c r="D422" s="6" t="s">
        <v>2</v>
      </c>
      <c r="E422" s="6" t="s">
        <v>1</v>
      </c>
      <c r="F422" s="6" t="s">
        <v>2</v>
      </c>
      <c r="G422" s="6" t="s">
        <v>1</v>
      </c>
      <c r="H422" s="6" t="s">
        <v>2</v>
      </c>
      <c r="I422" s="6" t="s">
        <v>1</v>
      </c>
      <c r="J422" s="6" t="s">
        <v>2</v>
      </c>
      <c r="K422" s="6" t="s">
        <v>1</v>
      </c>
      <c r="L422" s="6" t="s">
        <v>2</v>
      </c>
      <c r="M422" s="6" t="s">
        <v>1</v>
      </c>
      <c r="N422" s="6" t="s">
        <v>2</v>
      </c>
      <c r="O422" s="6" t="s">
        <v>1</v>
      </c>
      <c r="P422" s="6" t="s">
        <v>2</v>
      </c>
      <c r="Q422" s="6" t="s">
        <v>41</v>
      </c>
      <c r="R422" s="6" t="s">
        <v>2</v>
      </c>
      <c r="S422" s="6" t="s">
        <v>1</v>
      </c>
      <c r="T422" s="6" t="s">
        <v>2</v>
      </c>
      <c r="U422" s="6" t="s">
        <v>41</v>
      </c>
      <c r="V422" s="6" t="s">
        <v>2</v>
      </c>
      <c r="W422" s="6" t="s">
        <v>1</v>
      </c>
      <c r="X422" s="6" t="s">
        <v>2</v>
      </c>
      <c r="Y422" s="3" t="s">
        <v>230</v>
      </c>
      <c r="Z422" s="3" t="s">
        <v>231</v>
      </c>
      <c r="AA422" s="3" t="s">
        <v>230</v>
      </c>
      <c r="AB422" s="3" t="s">
        <v>231</v>
      </c>
      <c r="AC422" s="3" t="s">
        <v>1</v>
      </c>
      <c r="AD422" s="3" t="s">
        <v>2</v>
      </c>
      <c r="AE422" s="3" t="s">
        <v>1</v>
      </c>
      <c r="AF422" s="3" t="s">
        <v>2</v>
      </c>
      <c r="AG422" s="3" t="s">
        <v>1</v>
      </c>
      <c r="AH422" s="3" t="s">
        <v>2</v>
      </c>
      <c r="AI422" s="3" t="s">
        <v>3</v>
      </c>
      <c r="AJ422" s="3" t="s">
        <v>2</v>
      </c>
      <c r="AK422" s="197" t="s">
        <v>461</v>
      </c>
      <c r="AL422" s="197" t="s">
        <v>462</v>
      </c>
    </row>
    <row r="423" spans="1:38" ht="12" customHeight="1">
      <c r="A423" s="3">
        <v>320</v>
      </c>
      <c r="B423" s="29" t="s">
        <v>232</v>
      </c>
      <c r="C423" s="3" t="s">
        <v>4</v>
      </c>
      <c r="D423" s="6" t="s">
        <v>5</v>
      </c>
      <c r="E423" s="6" t="s">
        <v>5</v>
      </c>
      <c r="F423" s="6" t="s">
        <v>6</v>
      </c>
      <c r="G423" s="6" t="s">
        <v>6</v>
      </c>
      <c r="H423" s="6" t="s">
        <v>7</v>
      </c>
      <c r="I423" s="6" t="s">
        <v>7</v>
      </c>
      <c r="J423" s="6" t="s">
        <v>8</v>
      </c>
      <c r="K423" s="6" t="s">
        <v>8</v>
      </c>
      <c r="L423" s="6" t="s">
        <v>9</v>
      </c>
      <c r="M423" s="6" t="s">
        <v>9</v>
      </c>
      <c r="N423" s="6" t="s">
        <v>42</v>
      </c>
      <c r="O423" s="6" t="s">
        <v>10</v>
      </c>
      <c r="P423" s="6" t="s">
        <v>43</v>
      </c>
      <c r="Q423" s="6" t="s">
        <v>43</v>
      </c>
      <c r="R423" s="6" t="s">
        <v>44</v>
      </c>
      <c r="S423" s="6" t="s">
        <v>12</v>
      </c>
      <c r="T423" s="6" t="s">
        <v>13</v>
      </c>
      <c r="U423" s="6" t="s">
        <v>13</v>
      </c>
      <c r="V423" s="6" t="s">
        <v>14</v>
      </c>
      <c r="W423" s="6" t="s">
        <v>14</v>
      </c>
      <c r="X423" s="6" t="s">
        <v>15</v>
      </c>
      <c r="Y423" s="3" t="s">
        <v>233</v>
      </c>
      <c r="Z423" s="3" t="s">
        <v>234</v>
      </c>
      <c r="AA423" s="3" t="s">
        <v>234</v>
      </c>
      <c r="AB423" s="3" t="s">
        <v>235</v>
      </c>
      <c r="AC423" s="6" t="s">
        <v>17</v>
      </c>
      <c r="AD423" s="6" t="s">
        <v>427</v>
      </c>
      <c r="AE423" s="6" t="s">
        <v>427</v>
      </c>
      <c r="AF423" s="6" t="s">
        <v>439</v>
      </c>
      <c r="AG423" s="6" t="s">
        <v>439</v>
      </c>
      <c r="AH423" s="6" t="s">
        <v>452</v>
      </c>
      <c r="AI423" s="6" t="s">
        <v>452</v>
      </c>
      <c r="AJ423" s="6" t="s">
        <v>464</v>
      </c>
      <c r="AK423" s="198" t="s">
        <v>463</v>
      </c>
      <c r="AL423" s="198" t="s">
        <v>463</v>
      </c>
    </row>
    <row r="424" spans="1:38" ht="12" customHeight="1">
      <c r="A424" s="25">
        <v>1001</v>
      </c>
      <c r="B424" s="26" t="s">
        <v>90</v>
      </c>
      <c r="C424" s="34">
        <v>41062</v>
      </c>
      <c r="D424" s="34">
        <v>51140</v>
      </c>
      <c r="E424" s="32">
        <v>53042</v>
      </c>
      <c r="F424" s="32">
        <v>54152</v>
      </c>
      <c r="G424" s="32">
        <v>54216</v>
      </c>
      <c r="H424" s="32">
        <v>56872</v>
      </c>
      <c r="I424" s="54">
        <v>52775</v>
      </c>
      <c r="J424" s="54">
        <v>58580</v>
      </c>
      <c r="K424" s="54">
        <v>55639</v>
      </c>
      <c r="L424" s="54">
        <v>60923</v>
      </c>
      <c r="M424" s="54">
        <v>48541</v>
      </c>
      <c r="N424" s="54">
        <v>61241</v>
      </c>
      <c r="O424" s="54">
        <v>70694</v>
      </c>
      <c r="P424" s="54">
        <v>59807</v>
      </c>
      <c r="Q424" s="54">
        <v>59341</v>
      </c>
      <c r="R424" s="54">
        <v>61235</v>
      </c>
      <c r="S424" s="54">
        <v>61439</v>
      </c>
      <c r="T424" s="54">
        <v>66740</v>
      </c>
      <c r="U424" s="54">
        <v>64488</v>
      </c>
      <c r="V424" s="54">
        <v>67577</v>
      </c>
      <c r="W424" s="54">
        <v>67431</v>
      </c>
      <c r="X424" s="54">
        <v>67577</v>
      </c>
      <c r="Y424" s="35">
        <v>68050</v>
      </c>
      <c r="Z424" s="35">
        <v>71344</v>
      </c>
      <c r="AA424" s="35">
        <v>71677</v>
      </c>
      <c r="AB424" s="35">
        <v>73463</v>
      </c>
      <c r="AC424" s="35">
        <v>73459</v>
      </c>
      <c r="AD424" s="35">
        <v>75530</v>
      </c>
      <c r="AE424" s="35">
        <v>75469</v>
      </c>
      <c r="AF424" s="35">
        <v>77032</v>
      </c>
      <c r="AG424" s="35">
        <v>70072</v>
      </c>
      <c r="AH424" s="35">
        <v>78785</v>
      </c>
      <c r="AI424" s="35">
        <v>78785</v>
      </c>
      <c r="AJ424" s="35">
        <v>80755</v>
      </c>
      <c r="AK424" s="204">
        <f>SUM(AJ424-AH424)</f>
        <v>1970</v>
      </c>
      <c r="AL424" s="201">
        <f>SUM(AK424/AH424)</f>
        <v>0.025004759789299995</v>
      </c>
    </row>
    <row r="425" spans="1:38" ht="12" customHeight="1">
      <c r="A425" s="25">
        <v>1002</v>
      </c>
      <c r="B425" s="26" t="s">
        <v>91</v>
      </c>
      <c r="C425" s="34">
        <v>12690</v>
      </c>
      <c r="D425" s="34">
        <v>14757</v>
      </c>
      <c r="E425" s="32">
        <v>13713</v>
      </c>
      <c r="F425" s="32">
        <v>15202</v>
      </c>
      <c r="G425" s="32">
        <v>14348</v>
      </c>
      <c r="H425" s="32">
        <v>15658</v>
      </c>
      <c r="I425" s="54">
        <v>14264</v>
      </c>
      <c r="J425" s="54">
        <v>16130</v>
      </c>
      <c r="K425" s="54">
        <v>15046</v>
      </c>
      <c r="L425" s="54">
        <v>16776</v>
      </c>
      <c r="M425" s="54">
        <v>14915</v>
      </c>
      <c r="N425" s="54">
        <v>17193</v>
      </c>
      <c r="O425" s="54">
        <v>16716</v>
      </c>
      <c r="P425" s="54">
        <v>21923</v>
      </c>
      <c r="Q425" s="54">
        <v>20836</v>
      </c>
      <c r="R425" s="54">
        <v>23701</v>
      </c>
      <c r="S425" s="54">
        <v>22356</v>
      </c>
      <c r="T425" s="54">
        <v>23600</v>
      </c>
      <c r="U425" s="54">
        <v>16548</v>
      </c>
      <c r="V425" s="54">
        <v>18572</v>
      </c>
      <c r="W425" s="54">
        <v>18172</v>
      </c>
      <c r="X425" s="54">
        <v>21715</v>
      </c>
      <c r="Y425" s="35">
        <v>21753</v>
      </c>
      <c r="Z425" s="35">
        <v>22165</v>
      </c>
      <c r="AA425" s="35">
        <v>23596</v>
      </c>
      <c r="AB425" s="35">
        <v>22830</v>
      </c>
      <c r="AC425" s="35">
        <v>23707</v>
      </c>
      <c r="AD425" s="35">
        <v>23695</v>
      </c>
      <c r="AE425" s="35">
        <v>24462</v>
      </c>
      <c r="AF425" s="35">
        <v>25180</v>
      </c>
      <c r="AG425" s="35">
        <v>28218</v>
      </c>
      <c r="AH425" s="35">
        <v>26872</v>
      </c>
      <c r="AI425" s="35">
        <v>26872</v>
      </c>
      <c r="AJ425" s="35">
        <v>28065</v>
      </c>
      <c r="AK425" s="204">
        <f aca="true" t="shared" si="335" ref="AK425:AK444">SUM(AJ425-AH425)</f>
        <v>1193</v>
      </c>
      <c r="AL425" s="201">
        <f aca="true" t="shared" si="336" ref="AL425:AL444">SUM(AK425/AH425)</f>
        <v>0.04439565346829413</v>
      </c>
    </row>
    <row r="426" spans="1:38" s="24" customFormat="1" ht="12" customHeight="1">
      <c r="A426" s="25">
        <v>1003</v>
      </c>
      <c r="B426" s="26" t="s">
        <v>189</v>
      </c>
      <c r="C426" s="34">
        <v>3263</v>
      </c>
      <c r="D426" s="34">
        <v>3060</v>
      </c>
      <c r="E426" s="32">
        <v>3133</v>
      </c>
      <c r="F426" s="32">
        <v>3152</v>
      </c>
      <c r="G426" s="32">
        <v>2620</v>
      </c>
      <c r="H426" s="32">
        <v>3247</v>
      </c>
      <c r="I426" s="54">
        <v>2465</v>
      </c>
      <c r="J426" s="54">
        <v>3500</v>
      </c>
      <c r="K426" s="54">
        <v>3119</v>
      </c>
      <c r="L426" s="54">
        <v>3800</v>
      </c>
      <c r="M426" s="54">
        <v>3672</v>
      </c>
      <c r="N426" s="54">
        <v>3895</v>
      </c>
      <c r="O426" s="54">
        <v>4287</v>
      </c>
      <c r="P426" s="54">
        <v>3895</v>
      </c>
      <c r="Q426" s="54">
        <v>2784</v>
      </c>
      <c r="R426" s="54">
        <v>4050</v>
      </c>
      <c r="S426" s="54">
        <v>3444</v>
      </c>
      <c r="T426" s="54">
        <v>4212</v>
      </c>
      <c r="U426" s="54">
        <v>3459</v>
      </c>
      <c r="V426" s="54">
        <v>2256</v>
      </c>
      <c r="W426" s="54">
        <v>2033</v>
      </c>
      <c r="X426" s="54">
        <v>2256</v>
      </c>
      <c r="Y426" s="35">
        <v>863</v>
      </c>
      <c r="Z426" s="35">
        <v>2350</v>
      </c>
      <c r="AA426" s="35">
        <v>930</v>
      </c>
      <c r="AB426" s="35">
        <v>2420</v>
      </c>
      <c r="AC426" s="35">
        <v>1122</v>
      </c>
      <c r="AD426" s="35">
        <v>2480</v>
      </c>
      <c r="AE426" s="35">
        <v>2084</v>
      </c>
      <c r="AF426" s="35">
        <v>2530</v>
      </c>
      <c r="AG426" s="35">
        <v>1738</v>
      </c>
      <c r="AH426" s="35">
        <v>2570</v>
      </c>
      <c r="AI426" s="35">
        <v>2570</v>
      </c>
      <c r="AJ426" s="35">
        <v>2635</v>
      </c>
      <c r="AK426" s="204">
        <f t="shared" si="335"/>
        <v>65</v>
      </c>
      <c r="AL426" s="201">
        <f t="shared" si="336"/>
        <v>0.02529182879377432</v>
      </c>
    </row>
    <row r="427" spans="1:38" ht="12" customHeight="1">
      <c r="A427" s="25">
        <v>1020</v>
      </c>
      <c r="B427" s="26" t="s">
        <v>93</v>
      </c>
      <c r="C427" s="34">
        <v>6146</v>
      </c>
      <c r="D427" s="34">
        <v>5275</v>
      </c>
      <c r="E427" s="32">
        <v>5847</v>
      </c>
      <c r="F427" s="32">
        <f>SUM(F424:F426)*0.0765</f>
        <v>5546.709</v>
      </c>
      <c r="G427" s="32">
        <v>5616</v>
      </c>
      <c r="H427" s="32">
        <v>5797</v>
      </c>
      <c r="I427" s="54">
        <v>5478</v>
      </c>
      <c r="J427" s="54">
        <v>5972</v>
      </c>
      <c r="K427" s="54">
        <v>5782</v>
      </c>
      <c r="L427" s="54">
        <v>6235</v>
      </c>
      <c r="M427" s="54">
        <v>5264</v>
      </c>
      <c r="N427" s="54">
        <f>SUM(N424:N426)*0.0765</f>
        <v>6298.1685</v>
      </c>
      <c r="O427" s="54">
        <v>6909</v>
      </c>
      <c r="P427" s="54">
        <f>SUM(P424:P426)*0.0765</f>
        <v>6550.3125</v>
      </c>
      <c r="Q427" s="54">
        <v>6949</v>
      </c>
      <c r="R427" s="54">
        <f>SUM(R424:R426)*0.0765</f>
        <v>6807.429</v>
      </c>
      <c r="S427" s="54">
        <v>7627</v>
      </c>
      <c r="T427" s="54">
        <f>SUM(T424:T426)*0.0765</f>
        <v>7233.228</v>
      </c>
      <c r="U427" s="54">
        <v>7477</v>
      </c>
      <c r="V427" s="54">
        <f>SUM(V424:V426)*0.0765</f>
        <v>6762.9825</v>
      </c>
      <c r="W427" s="54">
        <v>7693</v>
      </c>
      <c r="X427" s="54">
        <f>SUM(X424:X426)*0.0765</f>
        <v>7003.422</v>
      </c>
      <c r="Y427" s="35">
        <v>7003</v>
      </c>
      <c r="Z427" s="35">
        <f>SUM(Z424:Z426)*0.0765</f>
        <v>7333.2135</v>
      </c>
      <c r="AA427" s="35">
        <v>8360</v>
      </c>
      <c r="AB427" s="35">
        <f>SUM(AB424:AB426)*0.0765</f>
        <v>7551.5445</v>
      </c>
      <c r="AC427" s="35">
        <v>7451</v>
      </c>
      <c r="AD427" s="35">
        <f>SUM(AD424:AD426)*0.0765</f>
        <v>7780.4325</v>
      </c>
      <c r="AE427" s="35">
        <v>7532</v>
      </c>
      <c r="AF427" s="35">
        <f>SUM(AF424:AF426)*0.0765</f>
        <v>8012.763</v>
      </c>
      <c r="AG427" s="35">
        <v>8258</v>
      </c>
      <c r="AH427" s="35">
        <f>SUM(AH424:AH426)*0.0765</f>
        <v>8279.3655</v>
      </c>
      <c r="AI427" s="35">
        <f>SUM(AI424:AI426)*0.0765</f>
        <v>8279.3655</v>
      </c>
      <c r="AJ427" s="35">
        <f>SUM(AJ424:AJ426)*0.0765</f>
        <v>8526.307499999999</v>
      </c>
      <c r="AK427" s="204">
        <f t="shared" si="335"/>
        <v>246.9419999999991</v>
      </c>
      <c r="AL427" s="201">
        <f t="shared" si="336"/>
        <v>0.0298261986380477</v>
      </c>
    </row>
    <row r="428" spans="1:38" s="24" customFormat="1" ht="12" customHeight="1">
      <c r="A428" s="30"/>
      <c r="B428" s="26" t="s">
        <v>130</v>
      </c>
      <c r="C428" s="33">
        <f aca="true" t="shared" si="337" ref="C428:H428">SUM(C424:C427)</f>
        <v>63161</v>
      </c>
      <c r="D428" s="33">
        <f t="shared" si="337"/>
        <v>74232</v>
      </c>
      <c r="E428" s="51">
        <f t="shared" si="337"/>
        <v>75735</v>
      </c>
      <c r="F428" s="51">
        <f t="shared" si="337"/>
        <v>78052.709</v>
      </c>
      <c r="G428" s="51">
        <f>SUM(G424:G427)</f>
        <v>76800</v>
      </c>
      <c r="H428" s="51">
        <f t="shared" si="337"/>
        <v>81574</v>
      </c>
      <c r="I428" s="51">
        <f aca="true" t="shared" si="338" ref="I428:X428">SUM(I424:I427)</f>
        <v>74982</v>
      </c>
      <c r="J428" s="51">
        <f t="shared" si="338"/>
        <v>84182</v>
      </c>
      <c r="K428" s="51">
        <f t="shared" si="338"/>
        <v>79586</v>
      </c>
      <c r="L428" s="51">
        <f t="shared" si="338"/>
        <v>87734</v>
      </c>
      <c r="M428" s="51">
        <f t="shared" si="338"/>
        <v>72392</v>
      </c>
      <c r="N428" s="51">
        <f t="shared" si="338"/>
        <v>88627.1685</v>
      </c>
      <c r="O428" s="51">
        <f t="shared" si="338"/>
        <v>98606</v>
      </c>
      <c r="P428" s="51">
        <f t="shared" si="338"/>
        <v>92175.3125</v>
      </c>
      <c r="Q428" s="51">
        <f t="shared" si="338"/>
        <v>89910</v>
      </c>
      <c r="R428" s="51">
        <f t="shared" si="338"/>
        <v>95793.429</v>
      </c>
      <c r="S428" s="51">
        <f t="shared" si="338"/>
        <v>94866</v>
      </c>
      <c r="T428" s="51">
        <f t="shared" si="338"/>
        <v>101785.228</v>
      </c>
      <c r="U428" s="51">
        <f t="shared" si="338"/>
        <v>91972</v>
      </c>
      <c r="V428" s="51">
        <f t="shared" si="338"/>
        <v>95167.9825</v>
      </c>
      <c r="W428" s="51">
        <f t="shared" si="338"/>
        <v>95329</v>
      </c>
      <c r="X428" s="51">
        <f t="shared" si="338"/>
        <v>98551.422</v>
      </c>
      <c r="Y428" s="36">
        <f aca="true" t="shared" si="339" ref="Y428:AD428">SUM(Y424:Y427)</f>
        <v>97669</v>
      </c>
      <c r="Z428" s="36">
        <f t="shared" si="339"/>
        <v>103192.2135</v>
      </c>
      <c r="AA428" s="36">
        <f t="shared" si="339"/>
        <v>104563</v>
      </c>
      <c r="AB428" s="36">
        <f t="shared" si="339"/>
        <v>106264.5445</v>
      </c>
      <c r="AC428" s="36">
        <f t="shared" si="339"/>
        <v>105739</v>
      </c>
      <c r="AD428" s="36">
        <f t="shared" si="339"/>
        <v>109485.4325</v>
      </c>
      <c r="AE428" s="36">
        <f aca="true" t="shared" si="340" ref="AE428:AJ428">SUM(AE424:AE427)</f>
        <v>109547</v>
      </c>
      <c r="AF428" s="36">
        <f t="shared" si="340"/>
        <v>112754.763</v>
      </c>
      <c r="AG428" s="36">
        <f t="shared" si="340"/>
        <v>108286</v>
      </c>
      <c r="AH428" s="36">
        <f t="shared" si="340"/>
        <v>116506.3655</v>
      </c>
      <c r="AI428" s="36">
        <f t="shared" si="340"/>
        <v>116506.3655</v>
      </c>
      <c r="AJ428" s="36">
        <f t="shared" si="340"/>
        <v>119981.3075</v>
      </c>
      <c r="AK428" s="206">
        <f t="shared" si="335"/>
        <v>3474.9419999999955</v>
      </c>
      <c r="AL428" s="202">
        <f t="shared" si="336"/>
        <v>0.02982619863804777</v>
      </c>
    </row>
    <row r="429" spans="1:38" ht="12" customHeight="1">
      <c r="A429" s="25">
        <v>2002</v>
      </c>
      <c r="B429" s="26" t="s">
        <v>96</v>
      </c>
      <c r="C429" s="34">
        <v>6812</v>
      </c>
      <c r="D429" s="34">
        <v>6500</v>
      </c>
      <c r="E429" s="34">
        <v>6123</v>
      </c>
      <c r="F429" s="34">
        <v>6500</v>
      </c>
      <c r="G429" s="34">
        <v>6256</v>
      </c>
      <c r="H429" s="34">
        <v>6500</v>
      </c>
      <c r="I429" s="52">
        <v>6091</v>
      </c>
      <c r="J429" s="52">
        <v>6500</v>
      </c>
      <c r="K429" s="52">
        <v>5663</v>
      </c>
      <c r="L429" s="52">
        <v>6500</v>
      </c>
      <c r="M429" s="52">
        <v>5436</v>
      </c>
      <c r="N429" s="52">
        <v>7475</v>
      </c>
      <c r="O429" s="52">
        <v>5486</v>
      </c>
      <c r="P429" s="52">
        <v>7000</v>
      </c>
      <c r="Q429" s="52">
        <v>5541</v>
      </c>
      <c r="R429" s="52">
        <v>7000</v>
      </c>
      <c r="S429" s="52">
        <v>3703</v>
      </c>
      <c r="T429" s="52">
        <v>7420</v>
      </c>
      <c r="U429" s="52">
        <v>3266</v>
      </c>
      <c r="V429" s="52">
        <v>7420</v>
      </c>
      <c r="W429" s="52">
        <v>2449</v>
      </c>
      <c r="X429" s="52">
        <v>7420</v>
      </c>
      <c r="Y429" s="35">
        <v>2425</v>
      </c>
      <c r="Z429" s="35">
        <v>7420</v>
      </c>
      <c r="AA429" s="35">
        <v>2023</v>
      </c>
      <c r="AB429" s="35">
        <v>7420</v>
      </c>
      <c r="AC429" s="35">
        <v>2206</v>
      </c>
      <c r="AD429" s="35">
        <v>7420</v>
      </c>
      <c r="AE429" s="35">
        <v>2286</v>
      </c>
      <c r="AF429" s="53">
        <v>2500</v>
      </c>
      <c r="AG429" s="53">
        <v>2230</v>
      </c>
      <c r="AH429" s="53">
        <v>2500</v>
      </c>
      <c r="AI429" s="53">
        <v>2500</v>
      </c>
      <c r="AJ429" s="53">
        <v>2500</v>
      </c>
      <c r="AK429" s="204">
        <f t="shared" si="335"/>
        <v>0</v>
      </c>
      <c r="AL429" s="201">
        <f t="shared" si="336"/>
        <v>0</v>
      </c>
    </row>
    <row r="430" spans="1:38" ht="12" customHeight="1">
      <c r="A430" s="25">
        <v>2003</v>
      </c>
      <c r="B430" s="26" t="s">
        <v>97</v>
      </c>
      <c r="C430" s="34">
        <v>825</v>
      </c>
      <c r="D430" s="34">
        <v>900</v>
      </c>
      <c r="E430" s="34">
        <v>793</v>
      </c>
      <c r="F430" s="34">
        <v>900</v>
      </c>
      <c r="G430" s="34">
        <v>1111</v>
      </c>
      <c r="H430" s="34">
        <v>900</v>
      </c>
      <c r="I430" s="52">
        <v>2351</v>
      </c>
      <c r="J430" s="52">
        <v>900</v>
      </c>
      <c r="K430" s="52">
        <v>650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>
        <v>0</v>
      </c>
      <c r="W430" s="52"/>
      <c r="X430" s="52"/>
      <c r="AA430" s="27">
        <v>0</v>
      </c>
      <c r="AC430" s="27">
        <v>0</v>
      </c>
      <c r="AE430" s="27">
        <v>0</v>
      </c>
      <c r="AF430" s="13"/>
      <c r="AG430" s="13">
        <v>0</v>
      </c>
      <c r="AH430" s="13"/>
      <c r="AI430" s="13"/>
      <c r="AJ430" s="13"/>
      <c r="AK430" s="204"/>
      <c r="AL430" s="201"/>
    </row>
    <row r="431" spans="1:38" ht="12" customHeight="1">
      <c r="A431" s="25">
        <v>2004</v>
      </c>
      <c r="B431" s="26" t="s">
        <v>236</v>
      </c>
      <c r="C431" s="34"/>
      <c r="D431" s="34"/>
      <c r="E431" s="34"/>
      <c r="F431" s="34"/>
      <c r="G431" s="34"/>
      <c r="H431" s="34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>
        <v>2000</v>
      </c>
      <c r="W431" s="52">
        <v>1796</v>
      </c>
      <c r="X431" s="52">
        <v>2000</v>
      </c>
      <c r="Y431" s="35">
        <v>3079</v>
      </c>
      <c r="Z431" s="35">
        <v>1000</v>
      </c>
      <c r="AA431" s="35">
        <v>4515</v>
      </c>
      <c r="AB431" s="35">
        <v>4000</v>
      </c>
      <c r="AC431" s="35">
        <v>2701</v>
      </c>
      <c r="AD431" s="35">
        <v>4000</v>
      </c>
      <c r="AE431" s="35">
        <v>3984</v>
      </c>
      <c r="AF431" s="35">
        <v>4000</v>
      </c>
      <c r="AG431" s="35">
        <v>3324</v>
      </c>
      <c r="AH431" s="35">
        <v>4000</v>
      </c>
      <c r="AI431" s="35">
        <v>4000</v>
      </c>
      <c r="AJ431" s="35">
        <v>4000</v>
      </c>
      <c r="AK431" s="204">
        <f t="shared" si="335"/>
        <v>0</v>
      </c>
      <c r="AL431" s="201">
        <f t="shared" si="336"/>
        <v>0</v>
      </c>
    </row>
    <row r="432" spans="1:38" ht="12" customHeight="1">
      <c r="A432" s="25">
        <v>2012</v>
      </c>
      <c r="B432" s="26" t="s">
        <v>237</v>
      </c>
      <c r="C432" s="34">
        <v>294136</v>
      </c>
      <c r="D432" s="34">
        <v>369470</v>
      </c>
      <c r="E432" s="34">
        <v>353430</v>
      </c>
      <c r="F432" s="34">
        <v>383370</v>
      </c>
      <c r="G432" s="34">
        <v>350875</v>
      </c>
      <c r="H432" s="34">
        <v>402950</v>
      </c>
      <c r="I432" s="52">
        <v>411320</v>
      </c>
      <c r="J432" s="52">
        <v>489700</v>
      </c>
      <c r="K432" s="52">
        <v>490759</v>
      </c>
      <c r="L432" s="52">
        <v>625000</v>
      </c>
      <c r="M432" s="52">
        <v>601187</v>
      </c>
      <c r="N432" s="52">
        <v>603650</v>
      </c>
      <c r="O432" s="52">
        <v>621043</v>
      </c>
      <c r="P432" s="52">
        <v>605950</v>
      </c>
      <c r="Q432" s="52">
        <v>604718</v>
      </c>
      <c r="R432" s="52">
        <v>617700</v>
      </c>
      <c r="S432" s="52">
        <v>598435</v>
      </c>
      <c r="T432" s="52">
        <v>621950</v>
      </c>
      <c r="U432" s="52">
        <v>595512</v>
      </c>
      <c r="V432" s="52">
        <v>664684</v>
      </c>
      <c r="W432" s="52">
        <v>572216</v>
      </c>
      <c r="X432" s="52">
        <v>591200</v>
      </c>
      <c r="Y432" s="35">
        <v>571056</v>
      </c>
      <c r="Z432" s="35">
        <v>567645</v>
      </c>
      <c r="AA432" s="35">
        <v>546004</v>
      </c>
      <c r="AB432" s="53">
        <v>523260</v>
      </c>
      <c r="AC432" s="53">
        <v>490232</v>
      </c>
      <c r="AD432" s="53">
        <v>439995</v>
      </c>
      <c r="AE432" s="53">
        <v>419072</v>
      </c>
      <c r="AF432" s="53">
        <v>282960</v>
      </c>
      <c r="AG432" s="53">
        <v>253984</v>
      </c>
      <c r="AH432" s="53">
        <v>278000</v>
      </c>
      <c r="AI432" s="53">
        <v>278000</v>
      </c>
      <c r="AJ432" s="53">
        <v>284000</v>
      </c>
      <c r="AK432" s="204">
        <f t="shared" si="335"/>
        <v>6000</v>
      </c>
      <c r="AL432" s="201">
        <f t="shared" si="336"/>
        <v>0.02158273381294964</v>
      </c>
    </row>
    <row r="433" spans="1:38" ht="12" customHeight="1">
      <c r="A433" s="25">
        <v>2014</v>
      </c>
      <c r="B433" s="26" t="s">
        <v>238</v>
      </c>
      <c r="C433" s="34">
        <v>88971</v>
      </c>
      <c r="D433" s="34">
        <v>76125</v>
      </c>
      <c r="E433" s="34">
        <v>90749</v>
      </c>
      <c r="F433" s="34">
        <v>77225</v>
      </c>
      <c r="G433" s="34">
        <v>71845</v>
      </c>
      <c r="H433" s="34">
        <v>76500</v>
      </c>
      <c r="I433" s="52">
        <v>57910</v>
      </c>
      <c r="J433" s="52">
        <v>81500</v>
      </c>
      <c r="K433" s="52">
        <v>56156</v>
      </c>
      <c r="L433" s="52">
        <v>84000</v>
      </c>
      <c r="M433" s="52">
        <v>61755</v>
      </c>
      <c r="N433" s="52">
        <v>65000</v>
      </c>
      <c r="O433" s="52">
        <v>40760</v>
      </c>
      <c r="P433" s="52">
        <v>65000</v>
      </c>
      <c r="Q433" s="52">
        <v>66354</v>
      </c>
      <c r="R433" s="52">
        <v>64850</v>
      </c>
      <c r="S433" s="52">
        <v>35861</v>
      </c>
      <c r="T433" s="52">
        <v>40871</v>
      </c>
      <c r="U433" s="52">
        <v>30028</v>
      </c>
      <c r="V433" s="52">
        <v>38521</v>
      </c>
      <c r="W433" s="52">
        <v>34550</v>
      </c>
      <c r="X433" s="52">
        <v>38544</v>
      </c>
      <c r="Y433" s="35">
        <v>31353</v>
      </c>
      <c r="Z433" s="35">
        <v>39475</v>
      </c>
      <c r="AA433" s="35">
        <v>32079</v>
      </c>
      <c r="AB433" s="53">
        <v>40225</v>
      </c>
      <c r="AC433" s="53">
        <v>50654</v>
      </c>
      <c r="AD433" s="53">
        <v>43950</v>
      </c>
      <c r="AE433" s="53">
        <v>38927</v>
      </c>
      <c r="AF433" s="53">
        <v>45650</v>
      </c>
      <c r="AG433" s="53">
        <v>47932</v>
      </c>
      <c r="AH433" s="53">
        <v>51100</v>
      </c>
      <c r="AI433" s="53">
        <v>51100</v>
      </c>
      <c r="AJ433" s="53">
        <v>58485</v>
      </c>
      <c r="AK433" s="204">
        <f t="shared" si="335"/>
        <v>7385</v>
      </c>
      <c r="AL433" s="201">
        <f t="shared" si="336"/>
        <v>0.14452054794520547</v>
      </c>
    </row>
    <row r="434" spans="1:38" ht="12" customHeight="1">
      <c r="A434" s="25">
        <v>2015</v>
      </c>
      <c r="B434" s="26" t="s">
        <v>239</v>
      </c>
      <c r="C434" s="34">
        <v>411</v>
      </c>
      <c r="D434" s="34">
        <v>500</v>
      </c>
      <c r="E434" s="34">
        <v>386</v>
      </c>
      <c r="F434" s="34">
        <v>500</v>
      </c>
      <c r="G434" s="34">
        <v>203</v>
      </c>
      <c r="H434" s="34">
        <v>500</v>
      </c>
      <c r="I434" s="52">
        <v>10</v>
      </c>
      <c r="J434" s="52">
        <v>500</v>
      </c>
      <c r="K434" s="52">
        <v>0</v>
      </c>
      <c r="L434" s="52">
        <v>0</v>
      </c>
      <c r="M434" s="52">
        <v>0</v>
      </c>
      <c r="N434" s="52">
        <v>18750</v>
      </c>
      <c r="O434" s="52">
        <v>18571</v>
      </c>
      <c r="P434" s="52">
        <v>24000</v>
      </c>
      <c r="Q434" s="52">
        <v>25657</v>
      </c>
      <c r="R434" s="52">
        <v>24000</v>
      </c>
      <c r="S434" s="52">
        <v>18078</v>
      </c>
      <c r="T434" s="52">
        <v>24000</v>
      </c>
      <c r="U434" s="52">
        <v>16883</v>
      </c>
      <c r="V434" s="52">
        <v>22300</v>
      </c>
      <c r="W434" s="52">
        <v>23219</v>
      </c>
      <c r="X434" s="52">
        <v>15800</v>
      </c>
      <c r="Y434" s="35">
        <v>16771</v>
      </c>
      <c r="Z434" s="35">
        <v>15800</v>
      </c>
      <c r="AA434" s="35">
        <v>14015</v>
      </c>
      <c r="AB434" s="53">
        <v>19000</v>
      </c>
      <c r="AC434" s="53">
        <v>17080</v>
      </c>
      <c r="AD434" s="53">
        <v>19000</v>
      </c>
      <c r="AE434" s="53">
        <v>15340</v>
      </c>
      <c r="AF434" s="53">
        <v>19000</v>
      </c>
      <c r="AG434" s="53">
        <v>17400</v>
      </c>
      <c r="AH434" s="53">
        <v>17000</v>
      </c>
      <c r="AI434" s="53">
        <v>17000</v>
      </c>
      <c r="AJ434" s="53">
        <v>18000</v>
      </c>
      <c r="AK434" s="204">
        <f t="shared" si="335"/>
        <v>1000</v>
      </c>
      <c r="AL434" s="201">
        <f t="shared" si="336"/>
        <v>0.058823529411764705</v>
      </c>
    </row>
    <row r="435" spans="1:38" ht="12" customHeight="1">
      <c r="A435" s="25">
        <v>2021</v>
      </c>
      <c r="B435" s="26" t="s">
        <v>108</v>
      </c>
      <c r="C435" s="34">
        <v>1346</v>
      </c>
      <c r="D435" s="34">
        <v>15000</v>
      </c>
      <c r="E435" s="34">
        <v>17741</v>
      </c>
      <c r="F435" s="34">
        <v>15000</v>
      </c>
      <c r="G435" s="34">
        <v>13069</v>
      </c>
      <c r="H435" s="34">
        <v>9000</v>
      </c>
      <c r="I435" s="52">
        <v>6970</v>
      </c>
      <c r="J435" s="52">
        <v>9000</v>
      </c>
      <c r="K435" s="52">
        <v>7880</v>
      </c>
      <c r="L435" s="52">
        <v>9000</v>
      </c>
      <c r="M435" s="52">
        <v>8261</v>
      </c>
      <c r="N435" s="52">
        <v>9000</v>
      </c>
      <c r="O435" s="52">
        <v>9120</v>
      </c>
      <c r="P435" s="52">
        <v>9000</v>
      </c>
      <c r="Q435" s="52">
        <v>11248</v>
      </c>
      <c r="R435" s="52">
        <v>10000</v>
      </c>
      <c r="S435" s="52">
        <v>8500</v>
      </c>
      <c r="T435" s="52">
        <v>13000</v>
      </c>
      <c r="U435" s="52">
        <v>10667</v>
      </c>
      <c r="V435" s="52">
        <v>300</v>
      </c>
      <c r="W435" s="52">
        <v>0</v>
      </c>
      <c r="X435" s="52">
        <v>300</v>
      </c>
      <c r="Y435" s="27">
        <v>0</v>
      </c>
      <c r="Z435" s="27">
        <v>300</v>
      </c>
      <c r="AA435" s="27">
        <v>300</v>
      </c>
      <c r="AB435" s="27">
        <v>300</v>
      </c>
      <c r="AC435" s="27">
        <v>300</v>
      </c>
      <c r="AD435" s="27">
        <v>300</v>
      </c>
      <c r="AE435" s="27">
        <v>51</v>
      </c>
      <c r="AF435" s="27">
        <v>300</v>
      </c>
      <c r="AG435" s="27">
        <v>0</v>
      </c>
      <c r="AH435" s="27">
        <v>200</v>
      </c>
      <c r="AI435" s="27">
        <v>200</v>
      </c>
      <c r="AJ435" s="27">
        <v>200</v>
      </c>
      <c r="AK435" s="204">
        <f t="shared" si="335"/>
        <v>0</v>
      </c>
      <c r="AL435" s="201">
        <f t="shared" si="336"/>
        <v>0</v>
      </c>
    </row>
    <row r="436" spans="1:38" ht="12" customHeight="1">
      <c r="A436" s="25">
        <v>2022</v>
      </c>
      <c r="B436" s="26" t="s">
        <v>210</v>
      </c>
      <c r="C436" s="34">
        <v>570</v>
      </c>
      <c r="D436" s="34">
        <v>635</v>
      </c>
      <c r="E436" s="34">
        <v>572</v>
      </c>
      <c r="F436" s="34">
        <v>635</v>
      </c>
      <c r="G436" s="34">
        <v>840</v>
      </c>
      <c r="H436" s="34">
        <v>635</v>
      </c>
      <c r="I436" s="52">
        <v>525</v>
      </c>
      <c r="J436" s="52">
        <v>635</v>
      </c>
      <c r="K436" s="52">
        <v>635</v>
      </c>
      <c r="L436" s="52">
        <v>700</v>
      </c>
      <c r="M436" s="52">
        <v>684</v>
      </c>
      <c r="N436" s="52">
        <v>700</v>
      </c>
      <c r="O436" s="52">
        <v>763</v>
      </c>
      <c r="P436" s="52">
        <v>1080</v>
      </c>
      <c r="Q436" s="52">
        <v>1151</v>
      </c>
      <c r="R436" s="52">
        <v>1080</v>
      </c>
      <c r="S436" s="52">
        <v>1532</v>
      </c>
      <c r="T436" s="52">
        <v>1085</v>
      </c>
      <c r="U436" s="52">
        <v>1085</v>
      </c>
      <c r="V436" s="52">
        <v>1085</v>
      </c>
      <c r="W436" s="52">
        <v>1085</v>
      </c>
      <c r="X436" s="52">
        <v>1085</v>
      </c>
      <c r="Y436" s="35">
        <v>1103</v>
      </c>
      <c r="Z436" s="35">
        <v>1190</v>
      </c>
      <c r="AA436" s="35">
        <v>1190</v>
      </c>
      <c r="AB436" s="35">
        <v>1260</v>
      </c>
      <c r="AC436" s="35">
        <v>1260</v>
      </c>
      <c r="AD436" s="35">
        <v>1300</v>
      </c>
      <c r="AE436" s="35">
        <v>1267</v>
      </c>
      <c r="AF436" s="35">
        <v>1295</v>
      </c>
      <c r="AG436" s="35">
        <v>1283</v>
      </c>
      <c r="AH436" s="35">
        <v>1300</v>
      </c>
      <c r="AI436" s="35">
        <v>1300</v>
      </c>
      <c r="AJ436" s="35">
        <v>1300</v>
      </c>
      <c r="AK436" s="204">
        <f t="shared" si="335"/>
        <v>0</v>
      </c>
      <c r="AL436" s="201">
        <f t="shared" si="336"/>
        <v>0</v>
      </c>
    </row>
    <row r="437" spans="1:38" ht="12" customHeight="1">
      <c r="A437" s="25">
        <v>2032</v>
      </c>
      <c r="B437" s="26" t="s">
        <v>192</v>
      </c>
      <c r="C437" s="34">
        <v>5795</v>
      </c>
      <c r="D437" s="34">
        <v>4000</v>
      </c>
      <c r="E437" s="34">
        <v>3074</v>
      </c>
      <c r="F437" s="34">
        <v>4000</v>
      </c>
      <c r="G437" s="34">
        <v>4984</v>
      </c>
      <c r="H437" s="34">
        <v>4000</v>
      </c>
      <c r="I437" s="52">
        <v>4035</v>
      </c>
      <c r="J437" s="52">
        <v>4000</v>
      </c>
      <c r="K437" s="52">
        <v>6446</v>
      </c>
      <c r="L437" s="52">
        <v>4000</v>
      </c>
      <c r="M437" s="52">
        <v>4018</v>
      </c>
      <c r="N437" s="52">
        <v>4000</v>
      </c>
      <c r="O437" s="52">
        <v>3881</v>
      </c>
      <c r="P437" s="52">
        <v>4000</v>
      </c>
      <c r="Q437" s="52">
        <v>4786</v>
      </c>
      <c r="R437" s="52">
        <v>4000</v>
      </c>
      <c r="S437" s="52">
        <v>3991</v>
      </c>
      <c r="T437" s="52">
        <v>4500</v>
      </c>
      <c r="U437" s="52">
        <v>4398</v>
      </c>
      <c r="V437" s="52">
        <v>4500</v>
      </c>
      <c r="W437" s="52">
        <v>5031</v>
      </c>
      <c r="X437" s="52">
        <v>4500</v>
      </c>
      <c r="Y437" s="35">
        <v>1893</v>
      </c>
      <c r="Z437" s="35">
        <v>4500</v>
      </c>
      <c r="AA437" s="35">
        <v>5043</v>
      </c>
      <c r="AB437" s="35">
        <v>4500</v>
      </c>
      <c r="AC437" s="35">
        <v>5105</v>
      </c>
      <c r="AD437" s="35">
        <v>5400</v>
      </c>
      <c r="AE437" s="35">
        <v>5044</v>
      </c>
      <c r="AF437" s="35">
        <v>5600</v>
      </c>
      <c r="AG437" s="35">
        <v>5288</v>
      </c>
      <c r="AH437" s="35">
        <v>5600</v>
      </c>
      <c r="AI437" s="35">
        <v>5600</v>
      </c>
      <c r="AJ437" s="35">
        <v>5600</v>
      </c>
      <c r="AK437" s="204">
        <f t="shared" si="335"/>
        <v>0</v>
      </c>
      <c r="AL437" s="201">
        <f t="shared" si="336"/>
        <v>0</v>
      </c>
    </row>
    <row r="438" spans="1:38" ht="12" customHeight="1">
      <c r="A438" s="25">
        <v>2062</v>
      </c>
      <c r="B438" s="26" t="s">
        <v>240</v>
      </c>
      <c r="C438" s="34">
        <v>518</v>
      </c>
      <c r="D438" s="34">
        <v>500</v>
      </c>
      <c r="E438" s="34">
        <v>403</v>
      </c>
      <c r="F438" s="34">
        <v>500</v>
      </c>
      <c r="G438" s="34">
        <v>512</v>
      </c>
      <c r="H438" s="34">
        <v>500</v>
      </c>
      <c r="I438" s="52">
        <v>486</v>
      </c>
      <c r="J438" s="52">
        <v>500</v>
      </c>
      <c r="K438" s="52">
        <v>375</v>
      </c>
      <c r="L438" s="52">
        <v>500</v>
      </c>
      <c r="M438" s="52">
        <v>446</v>
      </c>
      <c r="N438" s="52">
        <v>500</v>
      </c>
      <c r="O438" s="52">
        <v>330</v>
      </c>
      <c r="P438" s="52">
        <v>500</v>
      </c>
      <c r="Q438" s="52">
        <v>515</v>
      </c>
      <c r="R438" s="52">
        <v>720</v>
      </c>
      <c r="S438" s="52">
        <v>717</v>
      </c>
      <c r="T438" s="52">
        <v>800</v>
      </c>
      <c r="U438" s="52">
        <v>723</v>
      </c>
      <c r="V438" s="52">
        <v>800</v>
      </c>
      <c r="W438" s="52">
        <v>799</v>
      </c>
      <c r="X438" s="52">
        <v>1080</v>
      </c>
      <c r="Y438" s="35">
        <v>1110</v>
      </c>
      <c r="Z438" s="35">
        <v>1100</v>
      </c>
      <c r="AA438" s="35">
        <v>1256</v>
      </c>
      <c r="AB438" s="35">
        <v>2200</v>
      </c>
      <c r="AC438" s="35">
        <v>1773</v>
      </c>
      <c r="AD438" s="35">
        <v>2200</v>
      </c>
      <c r="AE438" s="35">
        <v>2083</v>
      </c>
      <c r="AF438" s="35">
        <v>2000</v>
      </c>
      <c r="AG438" s="35">
        <v>2209</v>
      </c>
      <c r="AH438" s="35">
        <v>2000</v>
      </c>
      <c r="AI438" s="35">
        <v>2000</v>
      </c>
      <c r="AJ438" s="35">
        <v>2000</v>
      </c>
      <c r="AK438" s="204">
        <f t="shared" si="335"/>
        <v>0</v>
      </c>
      <c r="AL438" s="201">
        <f t="shared" si="336"/>
        <v>0</v>
      </c>
    </row>
    <row r="439" spans="1:38" ht="12" customHeight="1">
      <c r="A439" s="25">
        <v>2063</v>
      </c>
      <c r="B439" s="26" t="s">
        <v>241</v>
      </c>
      <c r="C439" s="34">
        <v>1145</v>
      </c>
      <c r="D439" s="34">
        <v>520</v>
      </c>
      <c r="E439" s="34">
        <v>276</v>
      </c>
      <c r="F439" s="34">
        <v>520</v>
      </c>
      <c r="G439" s="34">
        <v>238</v>
      </c>
      <c r="H439" s="34">
        <v>520</v>
      </c>
      <c r="I439" s="52">
        <v>48</v>
      </c>
      <c r="J439" s="52">
        <v>520</v>
      </c>
      <c r="K439" s="52">
        <v>654</v>
      </c>
      <c r="L439" s="52">
        <v>1600</v>
      </c>
      <c r="M439" s="52">
        <v>1142</v>
      </c>
      <c r="N439" s="52">
        <v>1600</v>
      </c>
      <c r="O439" s="52">
        <v>693</v>
      </c>
      <c r="P439" s="52">
        <v>1600</v>
      </c>
      <c r="Q439" s="52">
        <v>396</v>
      </c>
      <c r="R439" s="52">
        <v>1600</v>
      </c>
      <c r="S439" s="52">
        <v>312</v>
      </c>
      <c r="T439" s="52">
        <v>1600</v>
      </c>
      <c r="U439" s="52">
        <v>1001</v>
      </c>
      <c r="V439" s="52">
        <v>1800</v>
      </c>
      <c r="W439" s="52">
        <v>1764</v>
      </c>
      <c r="X439" s="52">
        <v>1800</v>
      </c>
      <c r="Y439" s="35">
        <v>1138</v>
      </c>
      <c r="Z439" s="35">
        <v>1800</v>
      </c>
      <c r="AA439" s="35">
        <v>972</v>
      </c>
      <c r="AB439" s="35">
        <v>1600</v>
      </c>
      <c r="AC439" s="35">
        <v>938</v>
      </c>
      <c r="AD439" s="35">
        <v>1600</v>
      </c>
      <c r="AE439" s="35">
        <v>977</v>
      </c>
      <c r="AF439" s="35">
        <v>1600</v>
      </c>
      <c r="AG439" s="35">
        <v>635</v>
      </c>
      <c r="AH439" s="35">
        <v>1600</v>
      </c>
      <c r="AI439" s="35">
        <v>1600</v>
      </c>
      <c r="AJ439" s="35">
        <v>1600</v>
      </c>
      <c r="AK439" s="204">
        <f t="shared" si="335"/>
        <v>0</v>
      </c>
      <c r="AL439" s="201">
        <f t="shared" si="336"/>
        <v>0</v>
      </c>
    </row>
    <row r="440" spans="1:38" ht="12" customHeight="1">
      <c r="A440" s="25">
        <v>3002</v>
      </c>
      <c r="B440" s="26" t="s">
        <v>196</v>
      </c>
      <c r="C440" s="34">
        <v>0</v>
      </c>
      <c r="D440" s="34">
        <v>200</v>
      </c>
      <c r="E440" s="34"/>
      <c r="F440" s="34">
        <v>200</v>
      </c>
      <c r="G440" s="34">
        <v>0</v>
      </c>
      <c r="H440" s="34">
        <v>200</v>
      </c>
      <c r="I440" s="52">
        <v>200</v>
      </c>
      <c r="J440" s="52">
        <v>200</v>
      </c>
      <c r="K440" s="52">
        <v>200</v>
      </c>
      <c r="L440" s="52">
        <v>200</v>
      </c>
      <c r="M440" s="52">
        <v>0</v>
      </c>
      <c r="N440" s="52">
        <v>327</v>
      </c>
      <c r="O440" s="52">
        <v>327</v>
      </c>
      <c r="P440" s="52">
        <v>380</v>
      </c>
      <c r="Q440" s="52">
        <v>380</v>
      </c>
      <c r="R440" s="52">
        <v>400</v>
      </c>
      <c r="S440" s="52">
        <v>500</v>
      </c>
      <c r="T440" s="52">
        <v>524</v>
      </c>
      <c r="U440" s="52">
        <v>524</v>
      </c>
      <c r="V440" s="52">
        <v>352</v>
      </c>
      <c r="W440" s="52">
        <v>352</v>
      </c>
      <c r="X440" s="52">
        <v>375</v>
      </c>
      <c r="Y440" s="27">
        <v>375</v>
      </c>
      <c r="Z440" s="27">
        <v>536</v>
      </c>
      <c r="AA440" s="27">
        <v>536</v>
      </c>
      <c r="AB440" s="27">
        <v>536</v>
      </c>
      <c r="AC440" s="27">
        <v>536</v>
      </c>
      <c r="AD440" s="27">
        <v>536</v>
      </c>
      <c r="AE440" s="27">
        <v>536</v>
      </c>
      <c r="AF440" s="27">
        <v>550</v>
      </c>
      <c r="AG440" s="27">
        <v>550</v>
      </c>
      <c r="AH440" s="13">
        <v>365</v>
      </c>
      <c r="AI440" s="13">
        <v>365</v>
      </c>
      <c r="AJ440" s="13">
        <v>305</v>
      </c>
      <c r="AK440" s="204">
        <f t="shared" si="335"/>
        <v>-60</v>
      </c>
      <c r="AL440" s="201">
        <f t="shared" si="336"/>
        <v>-0.1643835616438356</v>
      </c>
    </row>
    <row r="441" spans="1:38" s="24" customFormat="1" ht="12" customHeight="1">
      <c r="A441" s="25">
        <v>3006</v>
      </c>
      <c r="B441" s="26" t="s">
        <v>145</v>
      </c>
      <c r="C441" s="34">
        <v>1409</v>
      </c>
      <c r="D441" s="34">
        <v>1500</v>
      </c>
      <c r="E441" s="34">
        <v>1571</v>
      </c>
      <c r="F441" s="34">
        <v>1500</v>
      </c>
      <c r="G441" s="34">
        <v>1573</v>
      </c>
      <c r="H441" s="34">
        <v>1500</v>
      </c>
      <c r="I441" s="52">
        <v>1126</v>
      </c>
      <c r="J441" s="52">
        <v>1500</v>
      </c>
      <c r="K441" s="52">
        <v>1344</v>
      </c>
      <c r="L441" s="52">
        <v>1500</v>
      </c>
      <c r="M441" s="52">
        <v>1467</v>
      </c>
      <c r="N441" s="52">
        <v>1500</v>
      </c>
      <c r="O441" s="52">
        <v>1312</v>
      </c>
      <c r="P441" s="52">
        <v>1500</v>
      </c>
      <c r="Q441" s="52">
        <v>1418</v>
      </c>
      <c r="R441" s="52">
        <v>1500</v>
      </c>
      <c r="S441" s="52">
        <v>1380</v>
      </c>
      <c r="T441" s="52">
        <v>1500</v>
      </c>
      <c r="U441" s="52">
        <v>1304</v>
      </c>
      <c r="V441" s="52">
        <v>1500</v>
      </c>
      <c r="W441" s="52">
        <v>1504</v>
      </c>
      <c r="X441" s="52">
        <v>1500</v>
      </c>
      <c r="Y441" s="35">
        <v>1051</v>
      </c>
      <c r="Z441" s="35">
        <v>1500</v>
      </c>
      <c r="AA441" s="35">
        <v>1373</v>
      </c>
      <c r="AB441" s="35">
        <v>1500</v>
      </c>
      <c r="AC441" s="35">
        <v>1321</v>
      </c>
      <c r="AD441" s="35">
        <v>1500</v>
      </c>
      <c r="AE441" s="35">
        <v>1375</v>
      </c>
      <c r="AF441" s="35">
        <v>1500</v>
      </c>
      <c r="AG441" s="35">
        <v>1457</v>
      </c>
      <c r="AH441" s="35">
        <v>1500</v>
      </c>
      <c r="AI441" s="35">
        <v>1500</v>
      </c>
      <c r="AJ441" s="35">
        <v>1500</v>
      </c>
      <c r="AK441" s="204">
        <f t="shared" si="335"/>
        <v>0</v>
      </c>
      <c r="AL441" s="201">
        <f t="shared" si="336"/>
        <v>0</v>
      </c>
    </row>
    <row r="442" spans="1:38" s="24" customFormat="1" ht="12" customHeight="1">
      <c r="A442" s="25">
        <v>3040</v>
      </c>
      <c r="B442" s="26" t="s">
        <v>229</v>
      </c>
      <c r="C442" s="34">
        <v>2794</v>
      </c>
      <c r="D442" s="34">
        <v>2200</v>
      </c>
      <c r="E442" s="34">
        <v>2200</v>
      </c>
      <c r="F442" s="34">
        <v>2200</v>
      </c>
      <c r="G442" s="34">
        <v>0</v>
      </c>
      <c r="H442" s="34">
        <v>2200</v>
      </c>
      <c r="I442" s="52">
        <v>2200</v>
      </c>
      <c r="J442" s="52">
        <v>2200</v>
      </c>
      <c r="K442" s="52">
        <v>2200</v>
      </c>
      <c r="L442" s="52">
        <v>2200</v>
      </c>
      <c r="M442" s="52">
        <v>0</v>
      </c>
      <c r="N442" s="52">
        <v>3450</v>
      </c>
      <c r="O442" s="52">
        <v>3468</v>
      </c>
      <c r="P442" s="52">
        <v>4200</v>
      </c>
      <c r="Q442" s="52">
        <v>4218</v>
      </c>
      <c r="R442" s="52">
        <v>4400</v>
      </c>
      <c r="S442" s="52">
        <v>4400</v>
      </c>
      <c r="T442" s="52">
        <v>6248</v>
      </c>
      <c r="U442" s="52">
        <v>6248</v>
      </c>
      <c r="V442" s="52">
        <v>4374</v>
      </c>
      <c r="W442" s="52">
        <v>4374</v>
      </c>
      <c r="X442" s="52">
        <v>5125</v>
      </c>
      <c r="Y442" s="35">
        <v>5125</v>
      </c>
      <c r="Z442" s="35">
        <v>7310</v>
      </c>
      <c r="AA442" s="35">
        <v>7310</v>
      </c>
      <c r="AB442" s="35">
        <v>7310</v>
      </c>
      <c r="AC442" s="35">
        <v>7310</v>
      </c>
      <c r="AD442" s="35">
        <v>7310</v>
      </c>
      <c r="AE442" s="35">
        <v>7315</v>
      </c>
      <c r="AF442" s="35">
        <v>7500</v>
      </c>
      <c r="AG442" s="35">
        <v>7500</v>
      </c>
      <c r="AH442" s="53">
        <v>5600</v>
      </c>
      <c r="AI442" s="53">
        <v>5600</v>
      </c>
      <c r="AJ442" s="53">
        <v>4655</v>
      </c>
      <c r="AK442" s="204">
        <f t="shared" si="335"/>
        <v>-945</v>
      </c>
      <c r="AL442" s="201">
        <f t="shared" si="336"/>
        <v>-0.16875</v>
      </c>
    </row>
    <row r="443" spans="1:38" s="24" customFormat="1" ht="12" customHeight="1">
      <c r="A443" s="30"/>
      <c r="B443" s="26" t="s">
        <v>138</v>
      </c>
      <c r="C443" s="33">
        <f aca="true" t="shared" si="341" ref="C443:H443">SUM(C429:C442)</f>
        <v>404732</v>
      </c>
      <c r="D443" s="33">
        <f t="shared" si="341"/>
        <v>478050</v>
      </c>
      <c r="E443" s="33">
        <f t="shared" si="341"/>
        <v>477318</v>
      </c>
      <c r="F443" s="33">
        <f>SUM(F429:F442)</f>
        <v>493050</v>
      </c>
      <c r="G443" s="33">
        <f t="shared" si="341"/>
        <v>451506</v>
      </c>
      <c r="H443" s="33">
        <f t="shared" si="341"/>
        <v>505905</v>
      </c>
      <c r="I443" s="56">
        <f aca="true" t="shared" si="342" ref="I443:X443">SUM(I429:I442)</f>
        <v>493272</v>
      </c>
      <c r="J443" s="56">
        <f t="shared" si="342"/>
        <v>597655</v>
      </c>
      <c r="K443" s="56">
        <f t="shared" si="342"/>
        <v>572962</v>
      </c>
      <c r="L443" s="56">
        <f t="shared" si="342"/>
        <v>735200</v>
      </c>
      <c r="M443" s="56">
        <f t="shared" si="342"/>
        <v>684396</v>
      </c>
      <c r="N443" s="56">
        <f t="shared" si="342"/>
        <v>715952</v>
      </c>
      <c r="O443" s="56">
        <f t="shared" si="342"/>
        <v>705754</v>
      </c>
      <c r="P443" s="56">
        <f t="shared" si="342"/>
        <v>724210</v>
      </c>
      <c r="Q443" s="56">
        <f t="shared" si="342"/>
        <v>726382</v>
      </c>
      <c r="R443" s="56">
        <f t="shared" si="342"/>
        <v>737250</v>
      </c>
      <c r="S443" s="56">
        <f t="shared" si="342"/>
        <v>677409</v>
      </c>
      <c r="T443" s="56">
        <f t="shared" si="342"/>
        <v>723498</v>
      </c>
      <c r="U443" s="56">
        <f t="shared" si="342"/>
        <v>671639</v>
      </c>
      <c r="V443" s="56">
        <f t="shared" si="342"/>
        <v>749636</v>
      </c>
      <c r="W443" s="56">
        <f t="shared" si="342"/>
        <v>649139</v>
      </c>
      <c r="X443" s="56">
        <f t="shared" si="342"/>
        <v>670729</v>
      </c>
      <c r="Y443" s="36">
        <f aca="true" t="shared" si="343" ref="Y443:AD443">SUM(Y429:Y442)</f>
        <v>636479</v>
      </c>
      <c r="Z443" s="36">
        <f t="shared" si="343"/>
        <v>649576</v>
      </c>
      <c r="AA443" s="36">
        <f t="shared" si="343"/>
        <v>616616</v>
      </c>
      <c r="AB443" s="36">
        <f t="shared" si="343"/>
        <v>613111</v>
      </c>
      <c r="AC443" s="36">
        <f t="shared" si="343"/>
        <v>581416</v>
      </c>
      <c r="AD443" s="36">
        <f t="shared" si="343"/>
        <v>534511</v>
      </c>
      <c r="AE443" s="36">
        <f aca="true" t="shared" si="344" ref="AE443:AJ443">SUM(AE429:AE442)</f>
        <v>498257</v>
      </c>
      <c r="AF443" s="36">
        <f t="shared" si="344"/>
        <v>374455</v>
      </c>
      <c r="AG443" s="36">
        <f t="shared" si="344"/>
        <v>343792</v>
      </c>
      <c r="AH443" s="36">
        <f t="shared" si="344"/>
        <v>370765</v>
      </c>
      <c r="AI443" s="36">
        <f t="shared" si="344"/>
        <v>370765</v>
      </c>
      <c r="AJ443" s="36">
        <f t="shared" si="344"/>
        <v>384145</v>
      </c>
      <c r="AK443" s="206">
        <f t="shared" si="335"/>
        <v>13380</v>
      </c>
      <c r="AL443" s="202">
        <f t="shared" si="336"/>
        <v>0.03608754871684221</v>
      </c>
    </row>
    <row r="444" spans="1:38" s="24" customFormat="1" ht="12" customHeight="1">
      <c r="A444" s="30">
        <v>320</v>
      </c>
      <c r="B444" s="26" t="s">
        <v>232</v>
      </c>
      <c r="C444" s="4">
        <f>SUM(C428+C443)</f>
        <v>467893</v>
      </c>
      <c r="D444" s="4">
        <f>SUM(D428+D443)</f>
        <v>552282</v>
      </c>
      <c r="E444" s="4">
        <f>SUM(E428+E443)</f>
        <v>553053</v>
      </c>
      <c r="F444" s="4">
        <f>SUM(F428+F443)</f>
        <v>571102.709</v>
      </c>
      <c r="G444" s="4">
        <f>SUM(G443+G428)</f>
        <v>528306</v>
      </c>
      <c r="H444" s="4">
        <f aca="true" t="shared" si="345" ref="H444:X444">SUM(H428+H443)</f>
        <v>587479</v>
      </c>
      <c r="I444" s="4">
        <f t="shared" si="345"/>
        <v>568254</v>
      </c>
      <c r="J444" s="4">
        <f t="shared" si="345"/>
        <v>681837</v>
      </c>
      <c r="K444" s="4">
        <f t="shared" si="345"/>
        <v>652548</v>
      </c>
      <c r="L444" s="4">
        <f t="shared" si="345"/>
        <v>822934</v>
      </c>
      <c r="M444" s="4">
        <f t="shared" si="345"/>
        <v>756788</v>
      </c>
      <c r="N444" s="4">
        <f t="shared" si="345"/>
        <v>804579.1685</v>
      </c>
      <c r="O444" s="4">
        <f t="shared" si="345"/>
        <v>804360</v>
      </c>
      <c r="P444" s="4">
        <f t="shared" si="345"/>
        <v>816385.3125</v>
      </c>
      <c r="Q444" s="4">
        <f t="shared" si="345"/>
        <v>816292</v>
      </c>
      <c r="R444" s="4">
        <f t="shared" si="345"/>
        <v>833043.429</v>
      </c>
      <c r="S444" s="4">
        <f t="shared" si="345"/>
        <v>772275</v>
      </c>
      <c r="T444" s="4">
        <f t="shared" si="345"/>
        <v>825283.228</v>
      </c>
      <c r="U444" s="4">
        <f t="shared" si="345"/>
        <v>763611</v>
      </c>
      <c r="V444" s="4">
        <f t="shared" si="345"/>
        <v>844803.9825</v>
      </c>
      <c r="W444" s="4">
        <f t="shared" si="345"/>
        <v>744468</v>
      </c>
      <c r="X444" s="4">
        <f t="shared" si="345"/>
        <v>769280.422</v>
      </c>
      <c r="Y444" s="36">
        <f aca="true" t="shared" si="346" ref="Y444:AD444">SUM(Y428+Y443)</f>
        <v>734148</v>
      </c>
      <c r="Z444" s="36">
        <f t="shared" si="346"/>
        <v>752768.2135</v>
      </c>
      <c r="AA444" s="36">
        <f t="shared" si="346"/>
        <v>721179</v>
      </c>
      <c r="AB444" s="36">
        <f t="shared" si="346"/>
        <v>719375.5445</v>
      </c>
      <c r="AC444" s="36">
        <f t="shared" si="346"/>
        <v>687155</v>
      </c>
      <c r="AD444" s="36">
        <f t="shared" si="346"/>
        <v>643996.4325</v>
      </c>
      <c r="AE444" s="36">
        <f aca="true" t="shared" si="347" ref="AE444:AJ444">SUM(AE428+AE443)</f>
        <v>607804</v>
      </c>
      <c r="AF444" s="36">
        <f t="shared" si="347"/>
        <v>487209.76300000004</v>
      </c>
      <c r="AG444" s="36">
        <f t="shared" si="347"/>
        <v>452078</v>
      </c>
      <c r="AH444" s="36">
        <f t="shared" si="347"/>
        <v>487271.3655</v>
      </c>
      <c r="AI444" s="36">
        <f t="shared" si="347"/>
        <v>487271.3655</v>
      </c>
      <c r="AJ444" s="36">
        <f t="shared" si="347"/>
        <v>504126.3075</v>
      </c>
      <c r="AK444" s="206">
        <f t="shared" si="335"/>
        <v>16854.94199999998</v>
      </c>
      <c r="AL444" s="202">
        <f t="shared" si="336"/>
        <v>0.03459046271414851</v>
      </c>
    </row>
    <row r="445" spans="1:38" ht="12" customHeight="1">
      <c r="A445" s="3">
        <v>410</v>
      </c>
      <c r="B445" s="29" t="s">
        <v>71</v>
      </c>
      <c r="C445" s="3" t="s">
        <v>1</v>
      </c>
      <c r="D445" s="6" t="s">
        <v>2</v>
      </c>
      <c r="E445" s="6" t="s">
        <v>1</v>
      </c>
      <c r="F445" s="6" t="s">
        <v>2</v>
      </c>
      <c r="G445" s="6" t="s">
        <v>1</v>
      </c>
      <c r="H445" s="6" t="s">
        <v>2</v>
      </c>
      <c r="I445" s="6" t="s">
        <v>1</v>
      </c>
      <c r="J445" s="6" t="s">
        <v>2</v>
      </c>
      <c r="K445" s="6" t="s">
        <v>1</v>
      </c>
      <c r="L445" s="6" t="s">
        <v>2</v>
      </c>
      <c r="M445" s="6" t="s">
        <v>1</v>
      </c>
      <c r="N445" s="6" t="s">
        <v>2</v>
      </c>
      <c r="O445" s="6" t="s">
        <v>1</v>
      </c>
      <c r="P445" s="6" t="s">
        <v>2</v>
      </c>
      <c r="Q445" s="6" t="s">
        <v>41</v>
      </c>
      <c r="R445" s="6" t="s">
        <v>2</v>
      </c>
      <c r="S445" s="6" t="s">
        <v>1</v>
      </c>
      <c r="T445" s="6" t="s">
        <v>2</v>
      </c>
      <c r="U445" s="6" t="s">
        <v>41</v>
      </c>
      <c r="V445" s="6" t="s">
        <v>2</v>
      </c>
      <c r="W445" s="6" t="s">
        <v>1</v>
      </c>
      <c r="X445" s="6" t="s">
        <v>2</v>
      </c>
      <c r="Y445" s="6" t="s">
        <v>1</v>
      </c>
      <c r="Z445" s="6" t="s">
        <v>2</v>
      </c>
      <c r="AA445" s="6" t="s">
        <v>1</v>
      </c>
      <c r="AB445" s="6" t="s">
        <v>2</v>
      </c>
      <c r="AC445" s="3" t="s">
        <v>1</v>
      </c>
      <c r="AD445" s="3" t="s">
        <v>2</v>
      </c>
      <c r="AE445" s="3" t="s">
        <v>1</v>
      </c>
      <c r="AF445" s="3" t="s">
        <v>2</v>
      </c>
      <c r="AG445" s="3" t="s">
        <v>1</v>
      </c>
      <c r="AH445" s="3" t="s">
        <v>2</v>
      </c>
      <c r="AI445" s="3" t="s">
        <v>3</v>
      </c>
      <c r="AJ445" s="3" t="s">
        <v>2</v>
      </c>
      <c r="AK445" s="197" t="s">
        <v>461</v>
      </c>
      <c r="AL445" s="197" t="s">
        <v>462</v>
      </c>
    </row>
    <row r="446" spans="1:38" ht="12" customHeight="1">
      <c r="A446" s="3"/>
      <c r="B446" s="29"/>
      <c r="C446" s="3" t="s">
        <v>4</v>
      </c>
      <c r="D446" s="6" t="s">
        <v>5</v>
      </c>
      <c r="E446" s="6" t="s">
        <v>5</v>
      </c>
      <c r="F446" s="6" t="s">
        <v>6</v>
      </c>
      <c r="G446" s="6" t="s">
        <v>6</v>
      </c>
      <c r="H446" s="6" t="s">
        <v>7</v>
      </c>
      <c r="I446" s="6" t="s">
        <v>7</v>
      </c>
      <c r="J446" s="6" t="s">
        <v>8</v>
      </c>
      <c r="K446" s="6" t="s">
        <v>8</v>
      </c>
      <c r="L446" s="6" t="s">
        <v>9</v>
      </c>
      <c r="M446" s="6" t="s">
        <v>9</v>
      </c>
      <c r="N446" s="6" t="s">
        <v>42</v>
      </c>
      <c r="O446" s="6" t="s">
        <v>10</v>
      </c>
      <c r="P446" s="6" t="s">
        <v>43</v>
      </c>
      <c r="Q446" s="6" t="s">
        <v>43</v>
      </c>
      <c r="R446" s="6" t="s">
        <v>44</v>
      </c>
      <c r="S446" s="6" t="s">
        <v>12</v>
      </c>
      <c r="T446" s="6" t="s">
        <v>13</v>
      </c>
      <c r="U446" s="6" t="s">
        <v>13</v>
      </c>
      <c r="V446" s="6" t="s">
        <v>14</v>
      </c>
      <c r="W446" s="6" t="s">
        <v>14</v>
      </c>
      <c r="X446" s="6" t="s">
        <v>15</v>
      </c>
      <c r="Y446" s="6" t="s">
        <v>15</v>
      </c>
      <c r="Z446" s="6" t="s">
        <v>16</v>
      </c>
      <c r="AA446" s="6" t="s">
        <v>16</v>
      </c>
      <c r="AB446" s="6" t="s">
        <v>17</v>
      </c>
      <c r="AC446" s="6" t="s">
        <v>17</v>
      </c>
      <c r="AD446" s="6" t="s">
        <v>427</v>
      </c>
      <c r="AE446" s="6" t="s">
        <v>427</v>
      </c>
      <c r="AF446" s="6" t="s">
        <v>439</v>
      </c>
      <c r="AG446" s="6" t="s">
        <v>439</v>
      </c>
      <c r="AH446" s="6" t="s">
        <v>452</v>
      </c>
      <c r="AI446" s="6" t="s">
        <v>452</v>
      </c>
      <c r="AJ446" s="6" t="s">
        <v>464</v>
      </c>
      <c r="AK446" s="198" t="s">
        <v>463</v>
      </c>
      <c r="AL446" s="198" t="s">
        <v>463</v>
      </c>
    </row>
    <row r="447" spans="1:38" ht="12" customHeight="1">
      <c r="A447" s="25">
        <v>2100</v>
      </c>
      <c r="B447" s="26" t="s">
        <v>242</v>
      </c>
      <c r="G447" s="57">
        <v>0</v>
      </c>
      <c r="H447" s="34">
        <v>3250</v>
      </c>
      <c r="I447" s="34">
        <v>3250</v>
      </c>
      <c r="J447" s="34">
        <v>3250</v>
      </c>
      <c r="K447" s="34">
        <v>3250</v>
      </c>
      <c r="L447" s="34">
        <v>3250</v>
      </c>
      <c r="M447" s="34">
        <v>3250</v>
      </c>
      <c r="N447" s="34">
        <v>3250</v>
      </c>
      <c r="O447" s="34">
        <v>3250</v>
      </c>
      <c r="P447" s="34">
        <v>3250</v>
      </c>
      <c r="Q447" s="34">
        <v>3250</v>
      </c>
      <c r="R447" s="34">
        <f>SUM(P447*1.03)</f>
        <v>3347.5</v>
      </c>
      <c r="S447" s="34">
        <f aca="true" t="shared" si="348" ref="S447:U459">SUM(Q447*1.03)</f>
        <v>3347.5</v>
      </c>
      <c r="T447" s="34">
        <f t="shared" si="348"/>
        <v>3447.925</v>
      </c>
      <c r="U447" s="34">
        <v>3448</v>
      </c>
      <c r="V447" s="34">
        <f>SUM(T447*1)</f>
        <v>3447.925</v>
      </c>
      <c r="W447" s="34">
        <f>SUM(U447*1)</f>
        <v>3448</v>
      </c>
      <c r="X447" s="34">
        <f aca="true" t="shared" si="349" ref="X447:Z461">SUM(V447*1)</f>
        <v>3447.925</v>
      </c>
      <c r="Y447" s="34">
        <f t="shared" si="349"/>
        <v>3448</v>
      </c>
      <c r="Z447" s="34">
        <v>3500</v>
      </c>
      <c r="AA447" s="34">
        <v>3500</v>
      </c>
      <c r="AB447" s="34">
        <v>3600</v>
      </c>
      <c r="AC447" s="34">
        <v>3600</v>
      </c>
      <c r="AD447" s="34">
        <v>3600</v>
      </c>
      <c r="AE447" s="34">
        <v>3600</v>
      </c>
      <c r="AF447" s="34">
        <v>3672</v>
      </c>
      <c r="AG447" s="34">
        <v>3672</v>
      </c>
      <c r="AH447" s="34">
        <v>3750</v>
      </c>
      <c r="AI447" s="34">
        <v>3750</v>
      </c>
      <c r="AJ447" s="34">
        <f>SUM(AH447*1.02)</f>
        <v>3825</v>
      </c>
      <c r="AK447" s="204">
        <f>SUM(AJ447-AH447)</f>
        <v>75</v>
      </c>
      <c r="AL447" s="201">
        <f>SUM(AK447/AH447)</f>
        <v>0.02</v>
      </c>
    </row>
    <row r="448" spans="1:38" ht="12" customHeight="1">
      <c r="A448" s="25">
        <v>2100</v>
      </c>
      <c r="B448" s="26" t="s">
        <v>243</v>
      </c>
      <c r="C448" s="34">
        <v>5000</v>
      </c>
      <c r="D448" s="34">
        <v>5000</v>
      </c>
      <c r="E448" s="34">
        <v>5000</v>
      </c>
      <c r="F448" s="34">
        <v>5000</v>
      </c>
      <c r="G448" s="34">
        <v>5000</v>
      </c>
      <c r="H448" s="34">
        <v>1750</v>
      </c>
      <c r="I448" s="34">
        <v>1750</v>
      </c>
      <c r="J448" s="34">
        <v>1750</v>
      </c>
      <c r="K448" s="34">
        <v>1750</v>
      </c>
      <c r="L448" s="34">
        <v>1750</v>
      </c>
      <c r="M448" s="34">
        <v>1750</v>
      </c>
      <c r="N448" s="34">
        <v>1750</v>
      </c>
      <c r="O448" s="34">
        <v>1750</v>
      </c>
      <c r="P448" s="34">
        <v>1750</v>
      </c>
      <c r="Q448" s="34">
        <v>1750</v>
      </c>
      <c r="R448" s="34">
        <f aca="true" t="shared" si="350" ref="R448:R459">SUM(P448*1.03)</f>
        <v>1802.5</v>
      </c>
      <c r="S448" s="34">
        <f t="shared" si="348"/>
        <v>1802.5</v>
      </c>
      <c r="T448" s="34">
        <f t="shared" si="348"/>
        <v>1856.575</v>
      </c>
      <c r="U448" s="34">
        <f t="shared" si="348"/>
        <v>1856.575</v>
      </c>
      <c r="V448" s="34">
        <f aca="true" t="shared" si="351" ref="V448:W461">SUM(T448*1)</f>
        <v>1856.575</v>
      </c>
      <c r="W448" s="34">
        <f t="shared" si="351"/>
        <v>1856.575</v>
      </c>
      <c r="X448" s="34">
        <f t="shared" si="349"/>
        <v>1856.575</v>
      </c>
      <c r="Y448" s="34">
        <f t="shared" si="349"/>
        <v>1856.575</v>
      </c>
      <c r="Z448" s="34">
        <v>2000</v>
      </c>
      <c r="AA448" s="34">
        <v>2000</v>
      </c>
      <c r="AB448" s="34">
        <v>2100</v>
      </c>
      <c r="AC448" s="34">
        <v>2100</v>
      </c>
      <c r="AD448" s="34">
        <v>2100</v>
      </c>
      <c r="AE448" s="34">
        <v>2100</v>
      </c>
      <c r="AF448" s="34">
        <v>2142</v>
      </c>
      <c r="AG448" s="34">
        <v>2142</v>
      </c>
      <c r="AH448" s="34">
        <v>2185</v>
      </c>
      <c r="AI448" s="34">
        <v>2185</v>
      </c>
      <c r="AJ448" s="34">
        <f aca="true" t="shared" si="352" ref="AJ448:AJ462">SUM(AH448*1.02)</f>
        <v>2228.7</v>
      </c>
      <c r="AK448" s="204">
        <f aca="true" t="shared" si="353" ref="AK448:AK463">SUM(AJ448-AH448)</f>
        <v>43.69999999999982</v>
      </c>
      <c r="AL448" s="201">
        <f aca="true" t="shared" si="354" ref="AL448:AL463">SUM(AK448/AH448)</f>
        <v>0.019999999999999917</v>
      </c>
    </row>
    <row r="449" spans="1:38" ht="12" customHeight="1">
      <c r="A449" s="25">
        <v>2101</v>
      </c>
      <c r="B449" s="26" t="s">
        <v>244</v>
      </c>
      <c r="C449" s="34">
        <v>1000</v>
      </c>
      <c r="D449" s="34">
        <v>1000</v>
      </c>
      <c r="E449" s="34">
        <v>1000</v>
      </c>
      <c r="F449" s="34">
        <v>1000</v>
      </c>
      <c r="G449" s="34">
        <v>1000</v>
      </c>
      <c r="H449" s="34">
        <v>1000</v>
      </c>
      <c r="I449" s="34">
        <v>1000</v>
      </c>
      <c r="J449" s="34">
        <v>1000</v>
      </c>
      <c r="K449" s="34">
        <v>1000</v>
      </c>
      <c r="L449" s="34">
        <v>1000</v>
      </c>
      <c r="M449" s="34">
        <v>1000</v>
      </c>
      <c r="N449" s="34">
        <v>1000</v>
      </c>
      <c r="O449" s="34">
        <v>1000</v>
      </c>
      <c r="P449" s="34">
        <v>1000</v>
      </c>
      <c r="Q449" s="34">
        <v>1000</v>
      </c>
      <c r="R449" s="34">
        <f t="shared" si="350"/>
        <v>1030</v>
      </c>
      <c r="S449" s="34">
        <v>1000</v>
      </c>
      <c r="T449" s="34">
        <f t="shared" si="348"/>
        <v>1060.9</v>
      </c>
      <c r="U449" s="34">
        <v>1061</v>
      </c>
      <c r="V449" s="34">
        <f t="shared" si="351"/>
        <v>1060.9</v>
      </c>
      <c r="W449" s="34">
        <f t="shared" si="351"/>
        <v>1061</v>
      </c>
      <c r="X449" s="34">
        <f t="shared" si="349"/>
        <v>1060.9</v>
      </c>
      <c r="Y449" s="34">
        <f t="shared" si="349"/>
        <v>1061</v>
      </c>
      <c r="Z449" s="34">
        <v>1200</v>
      </c>
      <c r="AA449" s="34">
        <v>1200</v>
      </c>
      <c r="AB449" s="34">
        <v>1250</v>
      </c>
      <c r="AC449" s="34">
        <v>1250</v>
      </c>
      <c r="AD449" s="34">
        <v>1250</v>
      </c>
      <c r="AE449" s="34">
        <v>1250</v>
      </c>
      <c r="AF449" s="34">
        <v>1275</v>
      </c>
      <c r="AG449" s="34">
        <v>1275</v>
      </c>
      <c r="AH449" s="34">
        <v>1300</v>
      </c>
      <c r="AI449" s="34">
        <v>1300</v>
      </c>
      <c r="AJ449" s="34">
        <f t="shared" si="352"/>
        <v>1326</v>
      </c>
      <c r="AK449" s="204">
        <f t="shared" si="353"/>
        <v>26</v>
      </c>
      <c r="AL449" s="201">
        <f t="shared" si="354"/>
        <v>0.02</v>
      </c>
    </row>
    <row r="450" spans="1:38" ht="12" customHeight="1">
      <c r="A450" s="25">
        <v>2103</v>
      </c>
      <c r="B450" s="26" t="s">
        <v>245</v>
      </c>
      <c r="C450" s="34">
        <v>4000</v>
      </c>
      <c r="D450" s="34">
        <v>4000</v>
      </c>
      <c r="E450" s="34">
        <v>4000</v>
      </c>
      <c r="F450" s="34">
        <v>4000</v>
      </c>
      <c r="G450" s="34">
        <v>4000</v>
      </c>
      <c r="H450" s="34">
        <v>4000</v>
      </c>
      <c r="I450" s="34">
        <v>4000</v>
      </c>
      <c r="J450" s="34">
        <v>4000</v>
      </c>
      <c r="K450" s="34">
        <v>4000</v>
      </c>
      <c r="L450" s="34">
        <v>4000</v>
      </c>
      <c r="M450" s="34">
        <v>4000</v>
      </c>
      <c r="N450" s="34">
        <v>4000</v>
      </c>
      <c r="O450" s="34">
        <v>4000</v>
      </c>
      <c r="P450" s="34">
        <v>4000</v>
      </c>
      <c r="Q450" s="34">
        <v>4000</v>
      </c>
      <c r="R450" s="34">
        <f t="shared" si="350"/>
        <v>4120</v>
      </c>
      <c r="S450" s="34">
        <f t="shared" si="348"/>
        <v>4120</v>
      </c>
      <c r="T450" s="34">
        <f t="shared" si="348"/>
        <v>4243.6</v>
      </c>
      <c r="U450" s="34">
        <f t="shared" si="348"/>
        <v>4243.6</v>
      </c>
      <c r="V450" s="34">
        <f t="shared" si="351"/>
        <v>4243.6</v>
      </c>
      <c r="W450" s="34">
        <f t="shared" si="351"/>
        <v>4243.6</v>
      </c>
      <c r="X450" s="34">
        <f t="shared" si="349"/>
        <v>4243.6</v>
      </c>
      <c r="Y450" s="34">
        <f t="shared" si="349"/>
        <v>4243.6</v>
      </c>
      <c r="Z450" s="34">
        <v>3500</v>
      </c>
      <c r="AA450" s="34">
        <v>3500</v>
      </c>
      <c r="AB450" s="34">
        <v>3600</v>
      </c>
      <c r="AC450" s="34">
        <v>3600</v>
      </c>
      <c r="AD450" s="34">
        <v>3600</v>
      </c>
      <c r="AE450" s="34">
        <v>3600</v>
      </c>
      <c r="AF450" s="34">
        <v>3672</v>
      </c>
      <c r="AG450" s="34">
        <v>3672</v>
      </c>
      <c r="AH450" s="34">
        <v>3672</v>
      </c>
      <c r="AI450" s="34">
        <v>3672</v>
      </c>
      <c r="AJ450" s="34">
        <f t="shared" si="352"/>
        <v>3745.44</v>
      </c>
      <c r="AK450" s="204">
        <f t="shared" si="353"/>
        <v>73.44000000000005</v>
      </c>
      <c r="AL450" s="201">
        <f t="shared" si="354"/>
        <v>0.020000000000000014</v>
      </c>
    </row>
    <row r="451" spans="1:38" ht="12" customHeight="1" hidden="1">
      <c r="A451" s="25">
        <v>2104</v>
      </c>
      <c r="B451" s="26" t="s">
        <v>246</v>
      </c>
      <c r="C451" s="34">
        <v>0</v>
      </c>
      <c r="D451" s="34">
        <v>1000</v>
      </c>
      <c r="E451" s="34">
        <v>1000</v>
      </c>
      <c r="F451" s="34">
        <v>1000</v>
      </c>
      <c r="G451" s="34">
        <v>1000</v>
      </c>
      <c r="H451" s="34">
        <v>1000</v>
      </c>
      <c r="I451" s="34">
        <v>1000</v>
      </c>
      <c r="J451" s="34">
        <v>1000</v>
      </c>
      <c r="K451" s="34">
        <v>1000</v>
      </c>
      <c r="L451" s="34">
        <v>1000</v>
      </c>
      <c r="M451" s="34">
        <v>1000</v>
      </c>
      <c r="N451" s="34">
        <v>1000</v>
      </c>
      <c r="O451" s="34">
        <v>1000</v>
      </c>
      <c r="P451" s="34">
        <v>1000</v>
      </c>
      <c r="Q451" s="34">
        <v>1000</v>
      </c>
      <c r="R451" s="34">
        <f t="shared" si="350"/>
        <v>1030</v>
      </c>
      <c r="S451" s="34">
        <v>1061</v>
      </c>
      <c r="T451" s="34">
        <f t="shared" si="348"/>
        <v>1060.9</v>
      </c>
      <c r="U451" s="34">
        <v>1061</v>
      </c>
      <c r="V451" s="34">
        <f t="shared" si="351"/>
        <v>1060.9</v>
      </c>
      <c r="W451" s="34">
        <v>0</v>
      </c>
      <c r="X451" s="34">
        <f t="shared" si="349"/>
        <v>1060.9</v>
      </c>
      <c r="Y451" s="34">
        <v>1200</v>
      </c>
      <c r="Z451" s="34">
        <v>0</v>
      </c>
      <c r="AA451" s="34">
        <v>0</v>
      </c>
      <c r="AB451" s="34">
        <v>0</v>
      </c>
      <c r="AC451" s="34">
        <v>0</v>
      </c>
      <c r="AD451" s="34">
        <v>0</v>
      </c>
      <c r="AE451" s="34">
        <v>0</v>
      </c>
      <c r="AF451" s="34">
        <v>0</v>
      </c>
      <c r="AG451" s="34">
        <v>0</v>
      </c>
      <c r="AH451" s="34">
        <v>0</v>
      </c>
      <c r="AI451" s="34">
        <v>0</v>
      </c>
      <c r="AJ451" s="34">
        <f t="shared" si="352"/>
        <v>0</v>
      </c>
      <c r="AK451" s="204">
        <f t="shared" si="353"/>
        <v>0</v>
      </c>
      <c r="AL451" s="201" t="e">
        <f t="shared" si="354"/>
        <v>#DIV/0!</v>
      </c>
    </row>
    <row r="452" spans="1:38" ht="12" customHeight="1" hidden="1">
      <c r="A452" s="25">
        <v>2106</v>
      </c>
      <c r="B452" s="26" t="s">
        <v>247</v>
      </c>
      <c r="C452" s="34">
        <v>3100</v>
      </c>
      <c r="D452" s="34">
        <v>3600</v>
      </c>
      <c r="E452" s="34">
        <v>3600</v>
      </c>
      <c r="F452" s="34">
        <v>3600</v>
      </c>
      <c r="G452" s="34">
        <v>3600</v>
      </c>
      <c r="H452" s="34">
        <v>3600</v>
      </c>
      <c r="I452" s="34">
        <v>3600</v>
      </c>
      <c r="J452" s="34">
        <v>3600</v>
      </c>
      <c r="K452" s="34">
        <v>3600</v>
      </c>
      <c r="L452" s="34">
        <v>3600</v>
      </c>
      <c r="M452" s="34">
        <v>3600</v>
      </c>
      <c r="N452" s="34">
        <v>3600</v>
      </c>
      <c r="O452" s="34">
        <v>3600</v>
      </c>
      <c r="P452" s="34">
        <v>3600</v>
      </c>
      <c r="Q452" s="34">
        <v>3600</v>
      </c>
      <c r="R452" s="34">
        <f t="shared" si="350"/>
        <v>3708</v>
      </c>
      <c r="S452" s="34">
        <f t="shared" si="348"/>
        <v>3708</v>
      </c>
      <c r="T452" s="34">
        <v>0</v>
      </c>
      <c r="U452" s="34">
        <v>0</v>
      </c>
      <c r="V452" s="34">
        <f t="shared" si="351"/>
        <v>0</v>
      </c>
      <c r="W452" s="34">
        <f t="shared" si="351"/>
        <v>0</v>
      </c>
      <c r="X452" s="34">
        <f t="shared" si="349"/>
        <v>0</v>
      </c>
      <c r="Y452" s="34">
        <f t="shared" si="349"/>
        <v>0</v>
      </c>
      <c r="Z452" s="34">
        <f t="shared" si="349"/>
        <v>0</v>
      </c>
      <c r="AA452" s="34">
        <f aca="true" t="shared" si="355" ref="AA452:AI452">SUM(Y452*1)</f>
        <v>0</v>
      </c>
      <c r="AB452" s="34">
        <f t="shared" si="355"/>
        <v>0</v>
      </c>
      <c r="AC452" s="34">
        <f t="shared" si="355"/>
        <v>0</v>
      </c>
      <c r="AD452" s="34">
        <f t="shared" si="355"/>
        <v>0</v>
      </c>
      <c r="AE452" s="34">
        <f t="shared" si="355"/>
        <v>0</v>
      </c>
      <c r="AF452" s="34">
        <f t="shared" si="355"/>
        <v>0</v>
      </c>
      <c r="AG452" s="34">
        <f t="shared" si="355"/>
        <v>0</v>
      </c>
      <c r="AH452" s="34">
        <f t="shared" si="355"/>
        <v>0</v>
      </c>
      <c r="AI452" s="34">
        <f t="shared" si="355"/>
        <v>0</v>
      </c>
      <c r="AJ452" s="34">
        <f t="shared" si="352"/>
        <v>0</v>
      </c>
      <c r="AK452" s="204">
        <f t="shared" si="353"/>
        <v>0</v>
      </c>
      <c r="AL452" s="201" t="e">
        <f t="shared" si="354"/>
        <v>#DIV/0!</v>
      </c>
    </row>
    <row r="453" spans="1:38" ht="12" customHeight="1">
      <c r="A453" s="25">
        <v>2107</v>
      </c>
      <c r="B453" s="26" t="s">
        <v>248</v>
      </c>
      <c r="C453" s="34">
        <v>1000</v>
      </c>
      <c r="D453" s="34">
        <v>1000</v>
      </c>
      <c r="E453" s="34">
        <v>1000</v>
      </c>
      <c r="F453" s="34">
        <v>1000</v>
      </c>
      <c r="G453" s="34">
        <v>1000</v>
      </c>
      <c r="H453" s="34">
        <v>1000</v>
      </c>
      <c r="I453" s="34">
        <v>1000</v>
      </c>
      <c r="J453" s="34">
        <v>1000</v>
      </c>
      <c r="K453" s="34">
        <v>1000</v>
      </c>
      <c r="L453" s="34">
        <v>1000</v>
      </c>
      <c r="M453" s="34">
        <v>1000</v>
      </c>
      <c r="N453" s="34">
        <v>1000</v>
      </c>
      <c r="O453" s="34">
        <v>1000</v>
      </c>
      <c r="P453" s="34">
        <v>1000</v>
      </c>
      <c r="Q453" s="34">
        <v>1000</v>
      </c>
      <c r="R453" s="34">
        <f t="shared" si="350"/>
        <v>1030</v>
      </c>
      <c r="S453" s="34">
        <v>1061</v>
      </c>
      <c r="T453" s="34">
        <f t="shared" si="348"/>
        <v>1060.9</v>
      </c>
      <c r="U453" s="34">
        <v>1061</v>
      </c>
      <c r="V453" s="34">
        <f t="shared" si="351"/>
        <v>1060.9</v>
      </c>
      <c r="W453" s="34">
        <f t="shared" si="351"/>
        <v>1061</v>
      </c>
      <c r="X453" s="34">
        <f t="shared" si="349"/>
        <v>1060.9</v>
      </c>
      <c r="Y453" s="34">
        <f t="shared" si="349"/>
        <v>1061</v>
      </c>
      <c r="Z453" s="34">
        <v>1200</v>
      </c>
      <c r="AA453" s="34">
        <v>1200</v>
      </c>
      <c r="AB453" s="34">
        <v>1250</v>
      </c>
      <c r="AC453" s="34">
        <v>1250</v>
      </c>
      <c r="AD453" s="34">
        <v>1250</v>
      </c>
      <c r="AE453" s="34">
        <v>1250</v>
      </c>
      <c r="AF453" s="34">
        <v>1275</v>
      </c>
      <c r="AG453" s="34">
        <v>1275</v>
      </c>
      <c r="AH453" s="34">
        <v>1300</v>
      </c>
      <c r="AI453" s="34">
        <v>1300</v>
      </c>
      <c r="AJ453" s="34">
        <f t="shared" si="352"/>
        <v>1326</v>
      </c>
      <c r="AK453" s="204">
        <f t="shared" si="353"/>
        <v>26</v>
      </c>
      <c r="AL453" s="201">
        <f t="shared" si="354"/>
        <v>0.02</v>
      </c>
    </row>
    <row r="454" spans="1:38" ht="12" customHeight="1">
      <c r="A454" s="25">
        <v>2110</v>
      </c>
      <c r="B454" s="26" t="s">
        <v>249</v>
      </c>
      <c r="C454" s="34">
        <v>1050</v>
      </c>
      <c r="D454" s="34">
        <v>1103</v>
      </c>
      <c r="E454" s="34">
        <v>1103</v>
      </c>
      <c r="F454" s="34">
        <v>1103</v>
      </c>
      <c r="G454" s="34">
        <v>1103</v>
      </c>
      <c r="H454" s="34">
        <v>1103</v>
      </c>
      <c r="I454" s="34">
        <v>1103</v>
      </c>
      <c r="J454" s="34">
        <v>1103</v>
      </c>
      <c r="K454" s="34">
        <v>1103</v>
      </c>
      <c r="L454" s="34">
        <v>1103</v>
      </c>
      <c r="M454" s="34">
        <v>1103</v>
      </c>
      <c r="N454" s="34">
        <v>1103</v>
      </c>
      <c r="O454" s="34">
        <v>1103</v>
      </c>
      <c r="P454" s="34">
        <v>1103</v>
      </c>
      <c r="Q454" s="34">
        <v>1103</v>
      </c>
      <c r="R454" s="34">
        <f t="shared" si="350"/>
        <v>1136.09</v>
      </c>
      <c r="S454" s="34">
        <f t="shared" si="348"/>
        <v>1136.09</v>
      </c>
      <c r="T454" s="34">
        <f t="shared" si="348"/>
        <v>1170.1726999999998</v>
      </c>
      <c r="U454" s="34">
        <f t="shared" si="348"/>
        <v>1170.1726999999998</v>
      </c>
      <c r="V454" s="34">
        <f t="shared" si="351"/>
        <v>1170.1726999999998</v>
      </c>
      <c r="W454" s="34">
        <f t="shared" si="351"/>
        <v>1170.1726999999998</v>
      </c>
      <c r="X454" s="34">
        <f t="shared" si="349"/>
        <v>1170.1726999999998</v>
      </c>
      <c r="Y454" s="34">
        <f t="shared" si="349"/>
        <v>1170.1726999999998</v>
      </c>
      <c r="Z454" s="34">
        <v>1200</v>
      </c>
      <c r="AA454" s="34">
        <v>1200</v>
      </c>
      <c r="AB454" s="34">
        <v>1250</v>
      </c>
      <c r="AC454" s="34">
        <v>1250</v>
      </c>
      <c r="AD454" s="34">
        <v>1250</v>
      </c>
      <c r="AE454" s="34">
        <v>1250</v>
      </c>
      <c r="AF454" s="34">
        <v>1275</v>
      </c>
      <c r="AG454" s="34">
        <v>1275</v>
      </c>
      <c r="AH454" s="34">
        <v>1300</v>
      </c>
      <c r="AI454" s="34">
        <v>1300</v>
      </c>
      <c r="AJ454" s="34">
        <f t="shared" si="352"/>
        <v>1326</v>
      </c>
      <c r="AK454" s="204">
        <f t="shared" si="353"/>
        <v>26</v>
      </c>
      <c r="AL454" s="201">
        <f t="shared" si="354"/>
        <v>0.02</v>
      </c>
    </row>
    <row r="455" spans="1:38" ht="12" customHeight="1">
      <c r="A455" s="25">
        <v>2111</v>
      </c>
      <c r="B455" s="26" t="s">
        <v>250</v>
      </c>
      <c r="C455" s="34">
        <v>1000</v>
      </c>
      <c r="D455" s="34">
        <v>1030</v>
      </c>
      <c r="E455" s="34">
        <v>1030</v>
      </c>
      <c r="F455" s="34">
        <v>1030</v>
      </c>
      <c r="G455" s="34">
        <v>1030</v>
      </c>
      <c r="H455" s="34">
        <v>1030</v>
      </c>
      <c r="I455" s="34">
        <v>1030</v>
      </c>
      <c r="J455" s="34">
        <v>1030</v>
      </c>
      <c r="K455" s="34">
        <v>1030</v>
      </c>
      <c r="L455" s="34">
        <v>1030</v>
      </c>
      <c r="M455" s="34">
        <v>1030</v>
      </c>
      <c r="N455" s="34">
        <v>1030</v>
      </c>
      <c r="O455" s="34">
        <v>1030</v>
      </c>
      <c r="P455" s="34">
        <v>1030</v>
      </c>
      <c r="Q455" s="34">
        <v>1030</v>
      </c>
      <c r="R455" s="34">
        <f t="shared" si="350"/>
        <v>1060.9</v>
      </c>
      <c r="S455" s="34">
        <v>1200</v>
      </c>
      <c r="T455" s="34">
        <v>1200</v>
      </c>
      <c r="U455" s="34">
        <v>1200</v>
      </c>
      <c r="V455" s="34">
        <f t="shared" si="351"/>
        <v>1200</v>
      </c>
      <c r="W455" s="34">
        <f t="shared" si="351"/>
        <v>1200</v>
      </c>
      <c r="X455" s="34">
        <f t="shared" si="349"/>
        <v>1200</v>
      </c>
      <c r="Y455" s="34">
        <f t="shared" si="349"/>
        <v>1200</v>
      </c>
      <c r="Z455" s="34">
        <f t="shared" si="349"/>
        <v>1200</v>
      </c>
      <c r="AA455" s="34">
        <f>SUM(Y455*1)</f>
        <v>1200</v>
      </c>
      <c r="AB455" s="34">
        <v>1250</v>
      </c>
      <c r="AC455" s="34">
        <v>1250</v>
      </c>
      <c r="AD455" s="34">
        <v>1250</v>
      </c>
      <c r="AE455" s="34">
        <v>1250</v>
      </c>
      <c r="AF455" s="34">
        <v>1275</v>
      </c>
      <c r="AG455" s="34">
        <v>1275</v>
      </c>
      <c r="AH455" s="34">
        <v>1300</v>
      </c>
      <c r="AI455" s="34">
        <v>1300</v>
      </c>
      <c r="AJ455" s="34">
        <f t="shared" si="352"/>
        <v>1326</v>
      </c>
      <c r="AK455" s="204">
        <f t="shared" si="353"/>
        <v>26</v>
      </c>
      <c r="AL455" s="201">
        <f t="shared" si="354"/>
        <v>0.02</v>
      </c>
    </row>
    <row r="456" spans="1:38" ht="12" customHeight="1">
      <c r="A456" s="25">
        <v>2113</v>
      </c>
      <c r="B456" s="26" t="s">
        <v>251</v>
      </c>
      <c r="C456" s="34">
        <v>1000</v>
      </c>
      <c r="D456" s="34">
        <v>1000</v>
      </c>
      <c r="E456" s="34">
        <v>1000</v>
      </c>
      <c r="F456" s="34">
        <v>1000</v>
      </c>
      <c r="G456" s="34">
        <v>1000</v>
      </c>
      <c r="H456" s="34">
        <v>1000</v>
      </c>
      <c r="I456" s="34">
        <v>1000</v>
      </c>
      <c r="J456" s="34">
        <v>1000</v>
      </c>
      <c r="K456" s="34">
        <v>1000</v>
      </c>
      <c r="L456" s="34">
        <v>1000</v>
      </c>
      <c r="M456" s="34">
        <v>1000</v>
      </c>
      <c r="N456" s="34">
        <v>1000</v>
      </c>
      <c r="O456" s="34">
        <v>1000</v>
      </c>
      <c r="P456" s="34">
        <v>1000</v>
      </c>
      <c r="Q456" s="34">
        <v>1000</v>
      </c>
      <c r="R456" s="34">
        <f t="shared" si="350"/>
        <v>1030</v>
      </c>
      <c r="S456" s="34">
        <v>1061</v>
      </c>
      <c r="T456" s="34">
        <f t="shared" si="348"/>
        <v>1060.9</v>
      </c>
      <c r="U456" s="34">
        <v>1061</v>
      </c>
      <c r="V456" s="34">
        <f t="shared" si="351"/>
        <v>1060.9</v>
      </c>
      <c r="W456" s="34">
        <f t="shared" si="351"/>
        <v>1061</v>
      </c>
      <c r="X456" s="34">
        <f t="shared" si="349"/>
        <v>1060.9</v>
      </c>
      <c r="Y456" s="34">
        <f t="shared" si="349"/>
        <v>1061</v>
      </c>
      <c r="Z456" s="34">
        <v>1200</v>
      </c>
      <c r="AA456" s="34">
        <v>1200</v>
      </c>
      <c r="AB456" s="34">
        <v>1250</v>
      </c>
      <c r="AC456" s="34">
        <v>1250</v>
      </c>
      <c r="AD456" s="34">
        <v>1250</v>
      </c>
      <c r="AE456" s="34">
        <v>1250</v>
      </c>
      <c r="AF456" s="34">
        <v>1275</v>
      </c>
      <c r="AG456" s="34">
        <v>1275</v>
      </c>
      <c r="AH456" s="34">
        <v>1300</v>
      </c>
      <c r="AI456" s="34">
        <v>1300</v>
      </c>
      <c r="AJ456" s="34">
        <f t="shared" si="352"/>
        <v>1326</v>
      </c>
      <c r="AK456" s="204">
        <f t="shared" si="353"/>
        <v>26</v>
      </c>
      <c r="AL456" s="201">
        <f t="shared" si="354"/>
        <v>0.02</v>
      </c>
    </row>
    <row r="457" spans="1:38" ht="12" customHeight="1">
      <c r="A457" s="25">
        <v>2114</v>
      </c>
      <c r="B457" s="26" t="s">
        <v>252</v>
      </c>
      <c r="C457" s="34">
        <v>750</v>
      </c>
      <c r="D457" s="34">
        <v>1000</v>
      </c>
      <c r="E457" s="34">
        <v>1000</v>
      </c>
      <c r="F457" s="34">
        <v>1000</v>
      </c>
      <c r="G457" s="34">
        <v>1000</v>
      </c>
      <c r="H457" s="34">
        <v>1000</v>
      </c>
      <c r="I457" s="34">
        <v>1000</v>
      </c>
      <c r="J457" s="34">
        <v>1000</v>
      </c>
      <c r="K457" s="34">
        <v>1000</v>
      </c>
      <c r="L457" s="34">
        <v>1000</v>
      </c>
      <c r="M457" s="34">
        <v>1000</v>
      </c>
      <c r="N457" s="34">
        <v>1000</v>
      </c>
      <c r="O457" s="34">
        <v>1000</v>
      </c>
      <c r="P457" s="34">
        <v>1000</v>
      </c>
      <c r="Q457" s="34">
        <v>1000</v>
      </c>
      <c r="R457" s="34">
        <f t="shared" si="350"/>
        <v>1030</v>
      </c>
      <c r="S457" s="34">
        <v>1061</v>
      </c>
      <c r="T457" s="34">
        <f t="shared" si="348"/>
        <v>1060.9</v>
      </c>
      <c r="U457" s="34">
        <v>1061</v>
      </c>
      <c r="V457" s="34">
        <f t="shared" si="351"/>
        <v>1060.9</v>
      </c>
      <c r="W457" s="34">
        <f t="shared" si="351"/>
        <v>1061</v>
      </c>
      <c r="X457" s="34">
        <f t="shared" si="349"/>
        <v>1060.9</v>
      </c>
      <c r="Y457" s="34">
        <f t="shared" si="349"/>
        <v>1061</v>
      </c>
      <c r="Z457" s="34">
        <v>1200</v>
      </c>
      <c r="AA457" s="34">
        <v>1200</v>
      </c>
      <c r="AB457" s="34">
        <v>1250</v>
      </c>
      <c r="AC457" s="34">
        <v>1250</v>
      </c>
      <c r="AD457" s="34">
        <v>1250</v>
      </c>
      <c r="AE457" s="34">
        <v>1250</v>
      </c>
      <c r="AF457" s="34">
        <v>1275</v>
      </c>
      <c r="AG457" s="34">
        <v>1275</v>
      </c>
      <c r="AH457" s="34">
        <v>1300</v>
      </c>
      <c r="AI457" s="34">
        <v>1300</v>
      </c>
      <c r="AJ457" s="34">
        <f t="shared" si="352"/>
        <v>1326</v>
      </c>
      <c r="AK457" s="204">
        <f t="shared" si="353"/>
        <v>26</v>
      </c>
      <c r="AL457" s="201">
        <f t="shared" si="354"/>
        <v>0.02</v>
      </c>
    </row>
    <row r="458" spans="1:38" ht="12" customHeight="1">
      <c r="A458" s="25">
        <v>2116</v>
      </c>
      <c r="B458" s="26" t="s">
        <v>253</v>
      </c>
      <c r="C458" s="34">
        <v>800</v>
      </c>
      <c r="D458" s="34">
        <v>1000</v>
      </c>
      <c r="E458" s="34">
        <v>1000</v>
      </c>
      <c r="F458" s="34">
        <v>1000</v>
      </c>
      <c r="G458" s="34">
        <v>1000</v>
      </c>
      <c r="H458" s="34">
        <v>1000</v>
      </c>
      <c r="I458" s="34">
        <v>1000</v>
      </c>
      <c r="J458" s="34">
        <v>1000</v>
      </c>
      <c r="K458" s="34">
        <v>1000</v>
      </c>
      <c r="L458" s="34">
        <v>1000</v>
      </c>
      <c r="M458" s="34">
        <v>1000</v>
      </c>
      <c r="N458" s="34">
        <v>1000</v>
      </c>
      <c r="O458" s="34">
        <v>1000</v>
      </c>
      <c r="P458" s="34">
        <v>0</v>
      </c>
      <c r="Q458" s="34">
        <v>0</v>
      </c>
      <c r="R458" s="34">
        <f t="shared" si="350"/>
        <v>0</v>
      </c>
      <c r="S458" s="34">
        <f t="shared" si="348"/>
        <v>0</v>
      </c>
      <c r="T458" s="34">
        <f t="shared" si="348"/>
        <v>0</v>
      </c>
      <c r="U458" s="34">
        <f t="shared" si="348"/>
        <v>0</v>
      </c>
      <c r="V458" s="34">
        <f t="shared" si="351"/>
        <v>0</v>
      </c>
      <c r="W458" s="34">
        <f t="shared" si="351"/>
        <v>0</v>
      </c>
      <c r="X458" s="34">
        <f t="shared" si="349"/>
        <v>0</v>
      </c>
      <c r="Y458" s="34">
        <f t="shared" si="349"/>
        <v>0</v>
      </c>
      <c r="Z458" s="34">
        <v>1200</v>
      </c>
      <c r="AA458" s="34">
        <v>1200</v>
      </c>
      <c r="AB458" s="34">
        <v>1250</v>
      </c>
      <c r="AC458" s="34">
        <v>1250</v>
      </c>
      <c r="AD458" s="34">
        <v>1250</v>
      </c>
      <c r="AE458" s="34">
        <v>1250</v>
      </c>
      <c r="AF458" s="34">
        <v>1275</v>
      </c>
      <c r="AG458" s="34">
        <v>1275</v>
      </c>
      <c r="AH458" s="34">
        <v>1300</v>
      </c>
      <c r="AI458" s="34">
        <v>1300</v>
      </c>
      <c r="AJ458" s="34">
        <f t="shared" si="352"/>
        <v>1326</v>
      </c>
      <c r="AK458" s="204">
        <f t="shared" si="353"/>
        <v>26</v>
      </c>
      <c r="AL458" s="201">
        <f t="shared" si="354"/>
        <v>0.02</v>
      </c>
    </row>
    <row r="459" spans="1:38" ht="12" customHeight="1">
      <c r="A459" s="25">
        <v>2118</v>
      </c>
      <c r="B459" s="26" t="s">
        <v>254</v>
      </c>
      <c r="C459" s="34">
        <v>1000</v>
      </c>
      <c r="D459" s="34">
        <v>1000</v>
      </c>
      <c r="E459" s="34">
        <v>1000</v>
      </c>
      <c r="F459" s="34">
        <v>1000</v>
      </c>
      <c r="G459" s="34">
        <v>1000</v>
      </c>
      <c r="H459" s="34">
        <v>1000</v>
      </c>
      <c r="I459" s="34">
        <v>1000</v>
      </c>
      <c r="J459" s="34">
        <v>1000</v>
      </c>
      <c r="K459" s="34">
        <v>1000</v>
      </c>
      <c r="L459" s="34">
        <v>1000</v>
      </c>
      <c r="M459" s="34">
        <v>1000</v>
      </c>
      <c r="N459" s="34">
        <v>1000</v>
      </c>
      <c r="O459" s="34">
        <v>1000</v>
      </c>
      <c r="P459" s="34">
        <v>1000</v>
      </c>
      <c r="Q459" s="34">
        <v>1000</v>
      </c>
      <c r="R459" s="34">
        <f t="shared" si="350"/>
        <v>1030</v>
      </c>
      <c r="S459" s="34">
        <v>1061</v>
      </c>
      <c r="T459" s="34">
        <f t="shared" si="348"/>
        <v>1060.9</v>
      </c>
      <c r="U459" s="34">
        <v>1061</v>
      </c>
      <c r="V459" s="34">
        <f t="shared" si="351"/>
        <v>1060.9</v>
      </c>
      <c r="W459" s="34">
        <f t="shared" si="351"/>
        <v>1061</v>
      </c>
      <c r="X459" s="34">
        <f t="shared" si="349"/>
        <v>1060.9</v>
      </c>
      <c r="Y459" s="34">
        <f t="shared" si="349"/>
        <v>1061</v>
      </c>
      <c r="Z459" s="34">
        <v>1200</v>
      </c>
      <c r="AA459" s="34">
        <v>1200</v>
      </c>
      <c r="AB459" s="34">
        <v>1250</v>
      </c>
      <c r="AC459" s="34">
        <v>1250</v>
      </c>
      <c r="AD459" s="34">
        <v>1250</v>
      </c>
      <c r="AE459" s="34">
        <v>1250</v>
      </c>
      <c r="AF459" s="34">
        <v>1275</v>
      </c>
      <c r="AG459" s="34">
        <v>1275</v>
      </c>
      <c r="AH459" s="34">
        <v>1300</v>
      </c>
      <c r="AI459" s="34">
        <v>1300</v>
      </c>
      <c r="AJ459" s="34">
        <f t="shared" si="352"/>
        <v>1326</v>
      </c>
      <c r="AK459" s="204">
        <f t="shared" si="353"/>
        <v>26</v>
      </c>
      <c r="AL459" s="201">
        <f t="shared" si="354"/>
        <v>0.02</v>
      </c>
    </row>
    <row r="460" spans="1:38" ht="12" customHeight="1">
      <c r="A460" s="25">
        <v>2121</v>
      </c>
      <c r="B460" s="26" t="s">
        <v>255</v>
      </c>
      <c r="C460" s="34">
        <v>1000</v>
      </c>
      <c r="D460" s="34">
        <v>1000</v>
      </c>
      <c r="E460" s="34">
        <v>1000</v>
      </c>
      <c r="F460" s="34">
        <v>1000</v>
      </c>
      <c r="G460" s="34">
        <v>194</v>
      </c>
      <c r="H460" s="34">
        <v>1000</v>
      </c>
      <c r="I460" s="34">
        <v>1000</v>
      </c>
      <c r="J460" s="34">
        <v>1000</v>
      </c>
      <c r="K460" s="34">
        <v>1000</v>
      </c>
      <c r="L460" s="34">
        <v>1000</v>
      </c>
      <c r="M460" s="34">
        <v>1000</v>
      </c>
      <c r="N460" s="34">
        <v>1000</v>
      </c>
      <c r="O460" s="34">
        <v>2000</v>
      </c>
      <c r="P460" s="34">
        <v>1000</v>
      </c>
      <c r="Q460" s="34">
        <v>1000</v>
      </c>
      <c r="R460" s="34">
        <v>1000</v>
      </c>
      <c r="S460" s="34">
        <v>1000</v>
      </c>
      <c r="T460" s="34">
        <v>1000</v>
      </c>
      <c r="U460" s="34">
        <v>1000</v>
      </c>
      <c r="V460" s="34">
        <f t="shared" si="351"/>
        <v>1000</v>
      </c>
      <c r="W460" s="34">
        <f t="shared" si="351"/>
        <v>1000</v>
      </c>
      <c r="X460" s="34">
        <f t="shared" si="349"/>
        <v>1000</v>
      </c>
      <c r="Y460" s="34">
        <f t="shared" si="349"/>
        <v>1000</v>
      </c>
      <c r="Z460" s="34">
        <v>1200</v>
      </c>
      <c r="AA460" s="34">
        <v>1200</v>
      </c>
      <c r="AB460" s="34">
        <v>1250</v>
      </c>
      <c r="AC460" s="34">
        <v>1250</v>
      </c>
      <c r="AD460" s="34">
        <v>1250</v>
      </c>
      <c r="AE460" s="34">
        <v>1250</v>
      </c>
      <c r="AF460" s="34">
        <v>1275</v>
      </c>
      <c r="AG460" s="34">
        <v>1275</v>
      </c>
      <c r="AH460" s="34">
        <v>1300</v>
      </c>
      <c r="AI460" s="34">
        <v>1300</v>
      </c>
      <c r="AJ460" s="34">
        <f t="shared" si="352"/>
        <v>1326</v>
      </c>
      <c r="AK460" s="204">
        <f t="shared" si="353"/>
        <v>26</v>
      </c>
      <c r="AL460" s="201">
        <f t="shared" si="354"/>
        <v>0.02</v>
      </c>
    </row>
    <row r="461" spans="1:38" ht="12" customHeight="1">
      <c r="A461" s="25">
        <v>2122</v>
      </c>
      <c r="B461" s="26" t="s">
        <v>256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>
        <v>1200</v>
      </c>
      <c r="U461" s="34">
        <v>1200</v>
      </c>
      <c r="V461" s="34">
        <f t="shared" si="351"/>
        <v>1200</v>
      </c>
      <c r="W461" s="34">
        <f t="shared" si="351"/>
        <v>1200</v>
      </c>
      <c r="X461" s="34">
        <f t="shared" si="349"/>
        <v>1200</v>
      </c>
      <c r="Y461" s="34">
        <f t="shared" si="349"/>
        <v>1200</v>
      </c>
      <c r="Z461" s="34">
        <f t="shared" si="349"/>
        <v>1200</v>
      </c>
      <c r="AA461" s="34">
        <f>SUM(Y461*1)</f>
        <v>1200</v>
      </c>
      <c r="AB461" s="34">
        <v>1250</v>
      </c>
      <c r="AC461" s="34">
        <v>1250</v>
      </c>
      <c r="AD461" s="34">
        <v>1250</v>
      </c>
      <c r="AE461" s="34">
        <v>1250</v>
      </c>
      <c r="AF461" s="34">
        <v>1275</v>
      </c>
      <c r="AG461" s="34">
        <v>1275</v>
      </c>
      <c r="AH461" s="34">
        <v>1300</v>
      </c>
      <c r="AI461" s="34">
        <v>1300</v>
      </c>
      <c r="AJ461" s="34">
        <f t="shared" si="352"/>
        <v>1326</v>
      </c>
      <c r="AK461" s="204">
        <f t="shared" si="353"/>
        <v>26</v>
      </c>
      <c r="AL461" s="201">
        <f t="shared" si="354"/>
        <v>0.02</v>
      </c>
    </row>
    <row r="462" spans="1:38" ht="12" customHeight="1">
      <c r="A462" s="25">
        <v>5101</v>
      </c>
      <c r="B462" s="26" t="s">
        <v>257</v>
      </c>
      <c r="C462" s="34">
        <v>2150</v>
      </c>
      <c r="D462" s="34">
        <v>6000</v>
      </c>
      <c r="E462" s="34">
        <v>5500</v>
      </c>
      <c r="F462" s="34">
        <v>6000</v>
      </c>
      <c r="G462" s="34">
        <v>2104</v>
      </c>
      <c r="H462" s="34">
        <v>6000</v>
      </c>
      <c r="I462" s="34">
        <v>6097</v>
      </c>
      <c r="J462" s="34">
        <v>6000</v>
      </c>
      <c r="K462" s="34">
        <v>11576</v>
      </c>
      <c r="L462" s="34">
        <v>8000</v>
      </c>
      <c r="M462" s="34">
        <v>1518</v>
      </c>
      <c r="N462" s="34">
        <v>8000</v>
      </c>
      <c r="O462" s="34">
        <v>2100</v>
      </c>
      <c r="P462" s="34">
        <v>5000</v>
      </c>
      <c r="Q462" s="34">
        <v>15314</v>
      </c>
      <c r="R462" s="34">
        <v>6000</v>
      </c>
      <c r="S462" s="34">
        <v>3006</v>
      </c>
      <c r="T462" s="34">
        <v>6000</v>
      </c>
      <c r="U462" s="34">
        <v>18231</v>
      </c>
      <c r="V462" s="34">
        <v>12000</v>
      </c>
      <c r="W462" s="34">
        <v>28413</v>
      </c>
      <c r="X462" s="34">
        <v>25000</v>
      </c>
      <c r="Y462" s="34">
        <v>31853</v>
      </c>
      <c r="Z462" s="34">
        <v>28600</v>
      </c>
      <c r="AA462" s="34">
        <v>25245</v>
      </c>
      <c r="AB462" s="34">
        <v>28600</v>
      </c>
      <c r="AC462" s="34">
        <v>36666</v>
      </c>
      <c r="AD462" s="34">
        <v>28600</v>
      </c>
      <c r="AE462" s="34">
        <v>39738</v>
      </c>
      <c r="AF462" s="34">
        <v>29212</v>
      </c>
      <c r="AG462" s="34">
        <v>36849</v>
      </c>
      <c r="AH462" s="34">
        <v>30000</v>
      </c>
      <c r="AI462" s="34">
        <v>30000</v>
      </c>
      <c r="AJ462" s="34">
        <f t="shared" si="352"/>
        <v>30600</v>
      </c>
      <c r="AK462" s="204">
        <f t="shared" si="353"/>
        <v>600</v>
      </c>
      <c r="AL462" s="201">
        <f t="shared" si="354"/>
        <v>0.02</v>
      </c>
    </row>
    <row r="463" spans="1:38" s="24" customFormat="1" ht="12" customHeight="1">
      <c r="A463" s="30">
        <v>410</v>
      </c>
      <c r="B463" s="26" t="s">
        <v>71</v>
      </c>
      <c r="C463" s="33">
        <f aca="true" t="shared" si="356" ref="C463:Z463">SUM(C447:C462)</f>
        <v>22850</v>
      </c>
      <c r="D463" s="33">
        <f t="shared" si="356"/>
        <v>28733</v>
      </c>
      <c r="E463" s="33">
        <f t="shared" si="356"/>
        <v>28233</v>
      </c>
      <c r="F463" s="33">
        <f t="shared" si="356"/>
        <v>28733</v>
      </c>
      <c r="G463" s="33">
        <f t="shared" si="356"/>
        <v>24031</v>
      </c>
      <c r="H463" s="33">
        <f t="shared" si="356"/>
        <v>28733</v>
      </c>
      <c r="I463" s="33">
        <f t="shared" si="356"/>
        <v>28830</v>
      </c>
      <c r="J463" s="33">
        <f t="shared" si="356"/>
        <v>28733</v>
      </c>
      <c r="K463" s="33">
        <f t="shared" si="356"/>
        <v>34309</v>
      </c>
      <c r="L463" s="33">
        <f t="shared" si="356"/>
        <v>30733</v>
      </c>
      <c r="M463" s="33">
        <f t="shared" si="356"/>
        <v>24251</v>
      </c>
      <c r="N463" s="33">
        <f t="shared" si="356"/>
        <v>30733</v>
      </c>
      <c r="O463" s="33">
        <f t="shared" si="356"/>
        <v>25833</v>
      </c>
      <c r="P463" s="33">
        <f t="shared" si="356"/>
        <v>26733</v>
      </c>
      <c r="Q463" s="33">
        <f t="shared" si="356"/>
        <v>37047</v>
      </c>
      <c r="R463" s="33">
        <f t="shared" si="356"/>
        <v>28354.99</v>
      </c>
      <c r="S463" s="33">
        <f t="shared" si="356"/>
        <v>25625.09</v>
      </c>
      <c r="T463" s="33">
        <f t="shared" si="356"/>
        <v>26483.6727</v>
      </c>
      <c r="U463" s="33">
        <f t="shared" si="356"/>
        <v>38715.3477</v>
      </c>
      <c r="V463" s="33">
        <f t="shared" si="356"/>
        <v>32483.6727</v>
      </c>
      <c r="W463" s="33">
        <f t="shared" si="356"/>
        <v>47836.3477</v>
      </c>
      <c r="X463" s="33">
        <f t="shared" si="356"/>
        <v>45483.672699999996</v>
      </c>
      <c r="Y463" s="33">
        <f t="shared" si="356"/>
        <v>52476.3477</v>
      </c>
      <c r="Z463" s="33">
        <f t="shared" si="356"/>
        <v>49600</v>
      </c>
      <c r="AA463" s="33">
        <f aca="true" t="shared" si="357" ref="AA463:AF463">SUM(AA447:AA462)</f>
        <v>46245</v>
      </c>
      <c r="AB463" s="33">
        <f t="shared" si="357"/>
        <v>50400</v>
      </c>
      <c r="AC463" s="33">
        <f t="shared" si="357"/>
        <v>58466</v>
      </c>
      <c r="AD463" s="33">
        <f t="shared" si="357"/>
        <v>50400</v>
      </c>
      <c r="AE463" s="33">
        <f t="shared" si="357"/>
        <v>61538</v>
      </c>
      <c r="AF463" s="33">
        <f t="shared" si="357"/>
        <v>51448</v>
      </c>
      <c r="AG463" s="33">
        <f>SUM(AG447:AG462)</f>
        <v>59085</v>
      </c>
      <c r="AH463" s="33">
        <f>SUM(AH447:AH462)</f>
        <v>52607</v>
      </c>
      <c r="AI463" s="33">
        <f>SUM(AI447:AI462)</f>
        <v>52607</v>
      </c>
      <c r="AJ463" s="33">
        <f>SUM(AJ447:AJ462)</f>
        <v>53659.14</v>
      </c>
      <c r="AK463" s="206">
        <f t="shared" si="353"/>
        <v>1052.1399999999994</v>
      </c>
      <c r="AL463" s="202">
        <f t="shared" si="354"/>
        <v>0.01999999999999999</v>
      </c>
    </row>
    <row r="464" spans="1:38" ht="12" customHeight="1">
      <c r="A464" s="3">
        <v>510</v>
      </c>
      <c r="B464" s="29" t="s">
        <v>72</v>
      </c>
      <c r="C464" s="3" t="s">
        <v>1</v>
      </c>
      <c r="D464" s="6" t="s">
        <v>2</v>
      </c>
      <c r="E464" s="6" t="s">
        <v>1</v>
      </c>
      <c r="F464" s="6" t="s">
        <v>2</v>
      </c>
      <c r="G464" s="6" t="s">
        <v>1</v>
      </c>
      <c r="H464" s="6" t="s">
        <v>2</v>
      </c>
      <c r="I464" s="6" t="s">
        <v>1</v>
      </c>
      <c r="J464" s="6" t="s">
        <v>2</v>
      </c>
      <c r="K464" s="6" t="s">
        <v>1</v>
      </c>
      <c r="L464" s="6" t="s">
        <v>2</v>
      </c>
      <c r="M464" s="6" t="s">
        <v>1</v>
      </c>
      <c r="N464" s="6" t="s">
        <v>2</v>
      </c>
      <c r="O464" s="6" t="s">
        <v>1</v>
      </c>
      <c r="P464" s="6" t="s">
        <v>2</v>
      </c>
      <c r="Q464" s="6" t="s">
        <v>41</v>
      </c>
      <c r="R464" s="6" t="s">
        <v>2</v>
      </c>
      <c r="S464" s="6" t="s">
        <v>1</v>
      </c>
      <c r="T464" s="6" t="s">
        <v>2</v>
      </c>
      <c r="U464" s="6" t="s">
        <v>41</v>
      </c>
      <c r="V464" s="6" t="s">
        <v>2</v>
      </c>
      <c r="W464" s="6" t="s">
        <v>1</v>
      </c>
      <c r="X464" s="6" t="s">
        <v>2</v>
      </c>
      <c r="Y464" s="6" t="s">
        <v>1</v>
      </c>
      <c r="Z464" s="6" t="s">
        <v>2</v>
      </c>
      <c r="AA464" s="6" t="s">
        <v>1</v>
      </c>
      <c r="AB464" s="6" t="s">
        <v>2</v>
      </c>
      <c r="AC464" s="3" t="s">
        <v>1</v>
      </c>
      <c r="AD464" s="3" t="s">
        <v>2</v>
      </c>
      <c r="AE464" s="3" t="s">
        <v>1</v>
      </c>
      <c r="AF464" s="3" t="s">
        <v>2</v>
      </c>
      <c r="AG464" s="3" t="s">
        <v>1</v>
      </c>
      <c r="AH464" s="3" t="s">
        <v>2</v>
      </c>
      <c r="AI464" s="3" t="s">
        <v>3</v>
      </c>
      <c r="AJ464" s="3" t="s">
        <v>2</v>
      </c>
      <c r="AK464" s="197" t="s">
        <v>461</v>
      </c>
      <c r="AL464" s="197" t="s">
        <v>462</v>
      </c>
    </row>
    <row r="465" spans="1:38" ht="12" customHeight="1">
      <c r="A465" s="3"/>
      <c r="B465" s="29"/>
      <c r="C465" s="3" t="s">
        <v>4</v>
      </c>
      <c r="D465" s="6" t="s">
        <v>5</v>
      </c>
      <c r="E465" s="6" t="s">
        <v>5</v>
      </c>
      <c r="F465" s="6" t="s">
        <v>6</v>
      </c>
      <c r="G465" s="6" t="s">
        <v>6</v>
      </c>
      <c r="H465" s="6" t="s">
        <v>7</v>
      </c>
      <c r="I465" s="6" t="s">
        <v>7</v>
      </c>
      <c r="J465" s="6" t="s">
        <v>8</v>
      </c>
      <c r="K465" s="6" t="s">
        <v>8</v>
      </c>
      <c r="L465" s="6" t="s">
        <v>9</v>
      </c>
      <c r="M465" s="6" t="s">
        <v>9</v>
      </c>
      <c r="N465" s="6" t="s">
        <v>42</v>
      </c>
      <c r="O465" s="6" t="s">
        <v>10</v>
      </c>
      <c r="P465" s="6" t="s">
        <v>43</v>
      </c>
      <c r="Q465" s="6" t="s">
        <v>43</v>
      </c>
      <c r="R465" s="6" t="s">
        <v>44</v>
      </c>
      <c r="S465" s="6" t="s">
        <v>12</v>
      </c>
      <c r="T465" s="6" t="s">
        <v>13</v>
      </c>
      <c r="U465" s="6" t="s">
        <v>13</v>
      </c>
      <c r="V465" s="6" t="s">
        <v>14</v>
      </c>
      <c r="W465" s="6" t="s">
        <v>14</v>
      </c>
      <c r="X465" s="6" t="s">
        <v>15</v>
      </c>
      <c r="Y465" s="6" t="s">
        <v>15</v>
      </c>
      <c r="Z465" s="6" t="s">
        <v>16</v>
      </c>
      <c r="AA465" s="6" t="s">
        <v>16</v>
      </c>
      <c r="AB465" s="6" t="s">
        <v>17</v>
      </c>
      <c r="AC465" s="6" t="s">
        <v>17</v>
      </c>
      <c r="AD465" s="6" t="s">
        <v>427</v>
      </c>
      <c r="AE465" s="6" t="s">
        <v>427</v>
      </c>
      <c r="AF465" s="6" t="s">
        <v>439</v>
      </c>
      <c r="AG465" s="6" t="s">
        <v>439</v>
      </c>
      <c r="AH465" s="6" t="s">
        <v>452</v>
      </c>
      <c r="AI465" s="6" t="s">
        <v>452</v>
      </c>
      <c r="AJ465" s="6" t="s">
        <v>464</v>
      </c>
      <c r="AK465" s="198" t="s">
        <v>463</v>
      </c>
      <c r="AL465" s="198" t="s">
        <v>463</v>
      </c>
    </row>
    <row r="466" spans="1:38" ht="12" customHeight="1">
      <c r="A466" s="25">
        <v>1001</v>
      </c>
      <c r="B466" s="26" t="s">
        <v>90</v>
      </c>
      <c r="C466" s="34">
        <v>134269</v>
      </c>
      <c r="D466" s="34">
        <v>166644</v>
      </c>
      <c r="E466" s="34">
        <v>172992</v>
      </c>
      <c r="F466" s="34">
        <v>191540</v>
      </c>
      <c r="G466" s="34">
        <v>192712</v>
      </c>
      <c r="H466" s="34">
        <v>198494</v>
      </c>
      <c r="I466" s="34">
        <v>190808</v>
      </c>
      <c r="J466" s="34">
        <v>208084</v>
      </c>
      <c r="K466" s="34">
        <v>208914</v>
      </c>
      <c r="L466" s="34">
        <v>214242</v>
      </c>
      <c r="M466" s="34">
        <v>206517</v>
      </c>
      <c r="N466" s="34">
        <v>219592</v>
      </c>
      <c r="O466" s="34">
        <v>226437</v>
      </c>
      <c r="P466" s="34">
        <v>240022</v>
      </c>
      <c r="Q466" s="34">
        <v>240177</v>
      </c>
      <c r="R466" s="34">
        <v>251623</v>
      </c>
      <c r="S466" s="34">
        <v>251623</v>
      </c>
      <c r="T466" s="34">
        <v>261694</v>
      </c>
      <c r="U466" s="34">
        <v>262764</v>
      </c>
      <c r="V466" s="34">
        <v>266928</v>
      </c>
      <c r="W466" s="34">
        <v>268254</v>
      </c>
      <c r="X466" s="58">
        <v>268428</v>
      </c>
      <c r="Y466" s="58">
        <v>252746</v>
      </c>
      <c r="Z466" s="58">
        <v>268552</v>
      </c>
      <c r="AA466" s="59">
        <v>273194</v>
      </c>
      <c r="AB466" s="59">
        <v>280316</v>
      </c>
      <c r="AC466" s="59">
        <v>281227</v>
      </c>
      <c r="AD466" s="59">
        <v>287198</v>
      </c>
      <c r="AE466" s="159">
        <v>287912</v>
      </c>
      <c r="AF466" s="159">
        <v>248666</v>
      </c>
      <c r="AG466" s="159">
        <v>245949</v>
      </c>
      <c r="AH466" s="196">
        <v>255141.91142</v>
      </c>
      <c r="AI466" s="196">
        <v>255141.91142</v>
      </c>
      <c r="AJ466" s="159">
        <v>285887</v>
      </c>
      <c r="AK466" s="204">
        <f>SUM(AJ466-AH466)</f>
        <v>30745.08858000001</v>
      </c>
      <c r="AL466" s="201">
        <f>SUM(AK466/AH466)</f>
        <v>0.12050191365615823</v>
      </c>
    </row>
    <row r="467" spans="1:38" s="24" customFormat="1" ht="12" customHeight="1">
      <c r="A467" s="25">
        <v>1002</v>
      </c>
      <c r="B467" s="26" t="s">
        <v>91</v>
      </c>
      <c r="C467" s="34">
        <v>75978</v>
      </c>
      <c r="D467" s="34">
        <v>50381</v>
      </c>
      <c r="E467" s="34">
        <v>50214</v>
      </c>
      <c r="F467" s="34">
        <v>54444</v>
      </c>
      <c r="G467" s="34">
        <v>58863</v>
      </c>
      <c r="H467" s="34">
        <v>58246</v>
      </c>
      <c r="I467" s="34">
        <v>62301</v>
      </c>
      <c r="J467" s="34">
        <v>59993</v>
      </c>
      <c r="K467" s="34">
        <v>64066</v>
      </c>
      <c r="L467" s="34">
        <v>61769</v>
      </c>
      <c r="M467" s="34">
        <v>63176</v>
      </c>
      <c r="N467" s="35">
        <v>73000</v>
      </c>
      <c r="O467" s="34">
        <v>75941</v>
      </c>
      <c r="P467" s="35">
        <v>78725</v>
      </c>
      <c r="Q467" s="35">
        <v>78883</v>
      </c>
      <c r="R467" s="35">
        <v>81881</v>
      </c>
      <c r="S467" s="35">
        <v>80607</v>
      </c>
      <c r="T467" s="35">
        <v>86096</v>
      </c>
      <c r="U467" s="35">
        <v>85255</v>
      </c>
      <c r="V467" s="35">
        <v>86310</v>
      </c>
      <c r="W467" s="35">
        <v>86171</v>
      </c>
      <c r="X467" s="35">
        <v>86310</v>
      </c>
      <c r="Y467" s="35">
        <v>91746</v>
      </c>
      <c r="Z467" s="60">
        <v>93123</v>
      </c>
      <c r="AA467" s="61">
        <v>96928</v>
      </c>
      <c r="AB467" s="61">
        <v>117956</v>
      </c>
      <c r="AC467" s="61">
        <v>117017</v>
      </c>
      <c r="AD467" s="61">
        <v>118288</v>
      </c>
      <c r="AE467" s="60">
        <v>114387</v>
      </c>
      <c r="AF467" s="60">
        <v>164855</v>
      </c>
      <c r="AG467" s="60">
        <v>162458</v>
      </c>
      <c r="AH467" s="195">
        <v>168729.42375</v>
      </c>
      <c r="AI467" s="195">
        <v>168729.42375</v>
      </c>
      <c r="AJ467" s="60">
        <v>145777</v>
      </c>
      <c r="AK467" s="204">
        <f aca="true" t="shared" si="358" ref="AK467:AK485">SUM(AJ467-AH467)</f>
        <v>-22952.423749999987</v>
      </c>
      <c r="AL467" s="201">
        <f aca="true" t="shared" si="359" ref="AL467:AL485">SUM(AK467/AH467)</f>
        <v>-0.13603094967009266</v>
      </c>
    </row>
    <row r="468" spans="1:38" ht="12" customHeight="1">
      <c r="A468" s="25">
        <v>1020</v>
      </c>
      <c r="B468" s="26" t="s">
        <v>93</v>
      </c>
      <c r="C468" s="34">
        <v>16057</v>
      </c>
      <c r="D468" s="34">
        <v>16602</v>
      </c>
      <c r="E468" s="34">
        <v>17329</v>
      </c>
      <c r="F468" s="34">
        <v>18818</v>
      </c>
      <c r="G468" s="34">
        <v>19607</v>
      </c>
      <c r="H468" s="34">
        <v>19641</v>
      </c>
      <c r="I468" s="34">
        <v>19549</v>
      </c>
      <c r="J468" s="34">
        <v>20508</v>
      </c>
      <c r="K468" s="34">
        <v>20484</v>
      </c>
      <c r="L468" s="34">
        <v>21114</v>
      </c>
      <c r="M468" s="34">
        <v>20885</v>
      </c>
      <c r="N468" s="34">
        <f>(N466+N467)*0.0765</f>
        <v>22383.288</v>
      </c>
      <c r="O468" s="34">
        <v>19913</v>
      </c>
      <c r="P468" s="34">
        <v>24384</v>
      </c>
      <c r="Q468" s="34">
        <v>23439</v>
      </c>
      <c r="R468" s="34">
        <v>25513</v>
      </c>
      <c r="S468" s="34">
        <v>24153</v>
      </c>
      <c r="T468" s="34">
        <v>26606</v>
      </c>
      <c r="U468" s="34">
        <v>25315</v>
      </c>
      <c r="V468" s="34">
        <v>27023</v>
      </c>
      <c r="W468" s="34">
        <v>26013</v>
      </c>
      <c r="X468" s="34">
        <v>27137</v>
      </c>
      <c r="Y468" s="34">
        <v>26353</v>
      </c>
      <c r="Z468" s="34">
        <v>27668</v>
      </c>
      <c r="AA468" s="62">
        <v>27561</v>
      </c>
      <c r="AB468" s="62">
        <v>30468</v>
      </c>
      <c r="AC468" s="62">
        <v>28742</v>
      </c>
      <c r="AD468" s="62">
        <v>31020</v>
      </c>
      <c r="AE468" s="158">
        <v>29707</v>
      </c>
      <c r="AF468" s="158">
        <v>31634</v>
      </c>
      <c r="AG468" s="158">
        <v>29507</v>
      </c>
      <c r="AH468" s="163">
        <v>32426.157140504998</v>
      </c>
      <c r="AI468" s="163">
        <v>32426.157140504998</v>
      </c>
      <c r="AJ468" s="158">
        <v>32360.33448860287</v>
      </c>
      <c r="AK468" s="204">
        <f t="shared" si="358"/>
        <v>-65.82265190212638</v>
      </c>
      <c r="AL468" s="201">
        <f t="shared" si="359"/>
        <v>-0.0020299245333608865</v>
      </c>
    </row>
    <row r="469" spans="1:38" s="24" customFormat="1" ht="12" customHeight="1">
      <c r="A469" s="30"/>
      <c r="B469" s="26" t="s">
        <v>130</v>
      </c>
      <c r="C469" s="33">
        <f aca="true" t="shared" si="360" ref="C469:K469">SUM(C466:C468)</f>
        <v>226304</v>
      </c>
      <c r="D469" s="33">
        <f t="shared" si="360"/>
        <v>233627</v>
      </c>
      <c r="E469" s="33">
        <f t="shared" si="360"/>
        <v>240535</v>
      </c>
      <c r="F469" s="33">
        <f t="shared" si="360"/>
        <v>264802</v>
      </c>
      <c r="G469" s="33">
        <f>SUM(G466:G468)</f>
        <v>271182</v>
      </c>
      <c r="H469" s="33">
        <f t="shared" si="360"/>
        <v>276381</v>
      </c>
      <c r="I469" s="33">
        <f t="shared" si="360"/>
        <v>272658</v>
      </c>
      <c r="J469" s="33">
        <f t="shared" si="360"/>
        <v>288585</v>
      </c>
      <c r="K469" s="33">
        <f t="shared" si="360"/>
        <v>293464</v>
      </c>
      <c r="L469" s="33">
        <f aca="true" t="shared" si="361" ref="L469:Y469">SUM(L466:L468)</f>
        <v>297125</v>
      </c>
      <c r="M469" s="33">
        <f t="shared" si="361"/>
        <v>290578</v>
      </c>
      <c r="N469" s="33">
        <f t="shared" si="361"/>
        <v>314975.288</v>
      </c>
      <c r="O469" s="33">
        <f t="shared" si="361"/>
        <v>322291</v>
      </c>
      <c r="P469" s="33">
        <f t="shared" si="361"/>
        <v>343131</v>
      </c>
      <c r="Q469" s="33">
        <f t="shared" si="361"/>
        <v>342499</v>
      </c>
      <c r="R469" s="33">
        <f t="shared" si="361"/>
        <v>359017</v>
      </c>
      <c r="S469" s="33">
        <f t="shared" si="361"/>
        <v>356383</v>
      </c>
      <c r="T469" s="33">
        <f t="shared" si="361"/>
        <v>374396</v>
      </c>
      <c r="U469" s="33">
        <f t="shared" si="361"/>
        <v>373334</v>
      </c>
      <c r="V469" s="33">
        <f t="shared" si="361"/>
        <v>380261</v>
      </c>
      <c r="W469" s="33">
        <f t="shared" si="361"/>
        <v>380438</v>
      </c>
      <c r="X469" s="33">
        <f t="shared" si="361"/>
        <v>381875</v>
      </c>
      <c r="Y469" s="33">
        <f t="shared" si="361"/>
        <v>370845</v>
      </c>
      <c r="Z469" s="33">
        <f aca="true" t="shared" si="362" ref="Z469:AF469">SUM(Z466:Z468)</f>
        <v>389343</v>
      </c>
      <c r="AA469" s="33">
        <f t="shared" si="362"/>
        <v>397683</v>
      </c>
      <c r="AB469" s="33">
        <f t="shared" si="362"/>
        <v>428740</v>
      </c>
      <c r="AC469" s="33">
        <f t="shared" si="362"/>
        <v>426986</v>
      </c>
      <c r="AD469" s="33">
        <f t="shared" si="362"/>
        <v>436506</v>
      </c>
      <c r="AE469" s="160">
        <f t="shared" si="362"/>
        <v>432006</v>
      </c>
      <c r="AF469" s="160">
        <f t="shared" si="362"/>
        <v>445155</v>
      </c>
      <c r="AG469" s="160">
        <f>SUM(AG466:AG468)</f>
        <v>437914</v>
      </c>
      <c r="AH469" s="164">
        <f>SUM(AH466:AH468)</f>
        <v>456297.49231050495</v>
      </c>
      <c r="AI469" s="164">
        <f>SUM(AI466:AI468)</f>
        <v>456297.49231050495</v>
      </c>
      <c r="AJ469" s="160">
        <f>SUM(AJ466:AJ468)</f>
        <v>464024.3344886029</v>
      </c>
      <c r="AK469" s="206">
        <f t="shared" si="358"/>
        <v>7726.842178097926</v>
      </c>
      <c r="AL469" s="202">
        <f t="shared" si="359"/>
        <v>0.016933781816271528</v>
      </c>
    </row>
    <row r="470" spans="1:38" ht="12" customHeight="1">
      <c r="A470" s="25">
        <v>2004</v>
      </c>
      <c r="B470" s="26" t="s">
        <v>131</v>
      </c>
      <c r="C470" s="34">
        <v>923</v>
      </c>
      <c r="D470" s="34">
        <v>600</v>
      </c>
      <c r="E470" s="34">
        <v>299</v>
      </c>
      <c r="F470" s="34">
        <v>1000</v>
      </c>
      <c r="G470" s="34">
        <v>493</v>
      </c>
      <c r="H470" s="34">
        <v>500</v>
      </c>
      <c r="I470" s="34">
        <v>525</v>
      </c>
      <c r="J470" s="34">
        <v>500</v>
      </c>
      <c r="K470" s="34">
        <v>497</v>
      </c>
      <c r="L470" s="34">
        <v>500</v>
      </c>
      <c r="M470" s="34">
        <v>340</v>
      </c>
      <c r="N470" s="34">
        <v>500</v>
      </c>
      <c r="O470" s="34">
        <v>489</v>
      </c>
      <c r="P470" s="34">
        <v>500</v>
      </c>
      <c r="Q470" s="34">
        <v>45</v>
      </c>
      <c r="R470" s="34">
        <v>500</v>
      </c>
      <c r="S470" s="34">
        <v>425</v>
      </c>
      <c r="T470" s="34">
        <v>500</v>
      </c>
      <c r="U470" s="34">
        <v>367</v>
      </c>
      <c r="V470" s="34">
        <v>500</v>
      </c>
      <c r="W470" s="34">
        <v>240</v>
      </c>
      <c r="X470" s="34">
        <v>500</v>
      </c>
      <c r="Y470" s="34">
        <v>30</v>
      </c>
      <c r="Z470" s="34">
        <v>500</v>
      </c>
      <c r="AA470" s="62">
        <v>938</v>
      </c>
      <c r="AB470" s="62">
        <v>2000</v>
      </c>
      <c r="AC470" s="62">
        <v>1797</v>
      </c>
      <c r="AD470" s="62">
        <v>1700</v>
      </c>
      <c r="AE470" s="158">
        <v>310</v>
      </c>
      <c r="AF470" s="158">
        <v>1700</v>
      </c>
      <c r="AG470" s="158">
        <v>1463</v>
      </c>
      <c r="AH470" s="163">
        <v>1500</v>
      </c>
      <c r="AI470" s="163">
        <v>1500</v>
      </c>
      <c r="AJ470" s="158">
        <v>1500</v>
      </c>
      <c r="AK470" s="204">
        <f t="shared" si="358"/>
        <v>0</v>
      </c>
      <c r="AL470" s="201">
        <f t="shared" si="359"/>
        <v>0</v>
      </c>
    </row>
    <row r="471" spans="1:38" ht="12" customHeight="1">
      <c r="A471" s="25">
        <v>2005</v>
      </c>
      <c r="B471" s="26" t="s">
        <v>99</v>
      </c>
      <c r="C471" s="34">
        <v>1250</v>
      </c>
      <c r="D471" s="34">
        <v>1300</v>
      </c>
      <c r="E471" s="34">
        <v>1300</v>
      </c>
      <c r="F471" s="34">
        <v>1300</v>
      </c>
      <c r="G471" s="34">
        <v>1300</v>
      </c>
      <c r="H471" s="34">
        <v>1300</v>
      </c>
      <c r="I471" s="34">
        <v>950</v>
      </c>
      <c r="J471" s="34">
        <v>1300</v>
      </c>
      <c r="K471" s="34">
        <v>1286</v>
      </c>
      <c r="L471" s="34">
        <v>1500</v>
      </c>
      <c r="M471" s="34">
        <v>1500</v>
      </c>
      <c r="N471" s="34">
        <v>1500</v>
      </c>
      <c r="O471" s="34">
        <v>1660</v>
      </c>
      <c r="P471" s="34">
        <v>2500</v>
      </c>
      <c r="Q471" s="34">
        <v>2530</v>
      </c>
      <c r="R471" s="34">
        <v>2600</v>
      </c>
      <c r="S471" s="34">
        <v>3122</v>
      </c>
      <c r="T471" s="34">
        <v>2600</v>
      </c>
      <c r="U471" s="34">
        <v>2276</v>
      </c>
      <c r="V471" s="34">
        <v>2600</v>
      </c>
      <c r="W471" s="34">
        <v>1700</v>
      </c>
      <c r="X471" s="34">
        <v>2600</v>
      </c>
      <c r="Y471" s="34">
        <v>2501</v>
      </c>
      <c r="Z471" s="34">
        <v>3420</v>
      </c>
      <c r="AA471" s="62">
        <v>3420</v>
      </c>
      <c r="AB471" s="62">
        <v>4050</v>
      </c>
      <c r="AC471" s="62">
        <v>2575</v>
      </c>
      <c r="AD471" s="62">
        <v>2640</v>
      </c>
      <c r="AE471" s="158">
        <v>2540</v>
      </c>
      <c r="AF471" s="158">
        <v>2640</v>
      </c>
      <c r="AG471" s="158">
        <v>2660</v>
      </c>
      <c r="AH471" s="163">
        <v>3000</v>
      </c>
      <c r="AI471" s="163">
        <v>3000</v>
      </c>
      <c r="AJ471" s="158">
        <v>2840</v>
      </c>
      <c r="AK471" s="204">
        <f t="shared" si="358"/>
        <v>-160</v>
      </c>
      <c r="AL471" s="201">
        <f t="shared" si="359"/>
        <v>-0.05333333333333334</v>
      </c>
    </row>
    <row r="472" spans="1:38" ht="12" customHeight="1">
      <c r="A472" s="25">
        <v>2006</v>
      </c>
      <c r="B472" s="26" t="s">
        <v>132</v>
      </c>
      <c r="C472" s="34">
        <v>69</v>
      </c>
      <c r="D472" s="34">
        <v>195</v>
      </c>
      <c r="E472" s="34">
        <v>862</v>
      </c>
      <c r="F472" s="34">
        <v>465</v>
      </c>
      <c r="G472" s="34">
        <v>626</v>
      </c>
      <c r="H472" s="34">
        <v>525</v>
      </c>
      <c r="I472" s="34">
        <v>522</v>
      </c>
      <c r="J472" s="34">
        <v>600</v>
      </c>
      <c r="K472" s="34">
        <v>404</v>
      </c>
      <c r="L472" s="34">
        <v>600</v>
      </c>
      <c r="M472" s="34">
        <v>302</v>
      </c>
      <c r="N472" s="34">
        <v>600</v>
      </c>
      <c r="O472" s="34">
        <v>390</v>
      </c>
      <c r="P472" s="34">
        <v>400</v>
      </c>
      <c r="Q472" s="34">
        <v>566</v>
      </c>
      <c r="R472" s="34">
        <v>500</v>
      </c>
      <c r="S472" s="34">
        <v>786</v>
      </c>
      <c r="T472" s="34">
        <v>610</v>
      </c>
      <c r="U472" s="34">
        <v>463</v>
      </c>
      <c r="V472" s="34">
        <v>634</v>
      </c>
      <c r="W472" s="34">
        <v>674</v>
      </c>
      <c r="X472" s="34">
        <v>634</v>
      </c>
      <c r="Y472" s="34">
        <v>615</v>
      </c>
      <c r="Z472" s="34">
        <v>660</v>
      </c>
      <c r="AA472" s="62">
        <v>339</v>
      </c>
      <c r="AB472" s="62">
        <v>1300</v>
      </c>
      <c r="AC472" s="62">
        <v>126</v>
      </c>
      <c r="AD472" s="62">
        <v>650</v>
      </c>
      <c r="AE472" s="158">
        <v>364</v>
      </c>
      <c r="AF472" s="158">
        <v>465</v>
      </c>
      <c r="AG472" s="158">
        <v>671</v>
      </c>
      <c r="AH472" s="163">
        <v>465</v>
      </c>
      <c r="AI472" s="163">
        <v>465</v>
      </c>
      <c r="AJ472" s="158">
        <v>500</v>
      </c>
      <c r="AK472" s="204">
        <f t="shared" si="358"/>
        <v>35</v>
      </c>
      <c r="AL472" s="201">
        <f t="shared" si="359"/>
        <v>0.07526881720430108</v>
      </c>
    </row>
    <row r="473" spans="1:38" ht="12" customHeight="1">
      <c r="A473" s="25">
        <v>2007</v>
      </c>
      <c r="B473" s="26" t="s">
        <v>102</v>
      </c>
      <c r="C473" s="34">
        <v>595</v>
      </c>
      <c r="D473" s="34">
        <v>745</v>
      </c>
      <c r="E473" s="34">
        <v>650</v>
      </c>
      <c r="F473" s="34">
        <v>650</v>
      </c>
      <c r="G473" s="34">
        <v>555</v>
      </c>
      <c r="H473" s="34">
        <v>650</v>
      </c>
      <c r="I473" s="34">
        <v>595</v>
      </c>
      <c r="J473" s="34">
        <v>650</v>
      </c>
      <c r="K473" s="34">
        <v>640</v>
      </c>
      <c r="L473" s="34">
        <v>650</v>
      </c>
      <c r="M473" s="34">
        <v>695</v>
      </c>
      <c r="N473" s="34">
        <v>650</v>
      </c>
      <c r="O473" s="34">
        <v>545</v>
      </c>
      <c r="P473" s="34">
        <v>650</v>
      </c>
      <c r="Q473" s="34">
        <v>697</v>
      </c>
      <c r="R473" s="34">
        <v>745</v>
      </c>
      <c r="S473" s="34">
        <v>715</v>
      </c>
      <c r="T473" s="34">
        <v>725</v>
      </c>
      <c r="U473" s="34">
        <v>725</v>
      </c>
      <c r="V473" s="34">
        <v>725</v>
      </c>
      <c r="W473" s="34">
        <v>670</v>
      </c>
      <c r="X473" s="34">
        <v>755</v>
      </c>
      <c r="Y473" s="34">
        <v>670</v>
      </c>
      <c r="Z473" s="34">
        <v>755</v>
      </c>
      <c r="AA473" s="62">
        <v>685</v>
      </c>
      <c r="AB473" s="62">
        <v>775</v>
      </c>
      <c r="AC473" s="62">
        <v>755</v>
      </c>
      <c r="AD473" s="62">
        <v>800</v>
      </c>
      <c r="AE473" s="158">
        <v>668</v>
      </c>
      <c r="AF473" s="158">
        <v>910</v>
      </c>
      <c r="AG473" s="158">
        <v>625</v>
      </c>
      <c r="AH473" s="163">
        <v>920</v>
      </c>
      <c r="AI473" s="163">
        <v>920</v>
      </c>
      <c r="AJ473" s="158">
        <v>888</v>
      </c>
      <c r="AK473" s="204">
        <f t="shared" si="358"/>
        <v>-32</v>
      </c>
      <c r="AL473" s="201">
        <f t="shared" si="359"/>
        <v>-0.034782608695652174</v>
      </c>
    </row>
    <row r="474" spans="1:38" ht="12" customHeight="1">
      <c r="A474" s="25">
        <v>2009</v>
      </c>
      <c r="B474" s="26" t="s">
        <v>149</v>
      </c>
      <c r="C474" s="34">
        <v>1019</v>
      </c>
      <c r="D474" s="34">
        <v>1090</v>
      </c>
      <c r="E474" s="34">
        <v>803</v>
      </c>
      <c r="F474" s="34">
        <v>840</v>
      </c>
      <c r="G474" s="34">
        <v>1017</v>
      </c>
      <c r="H474" s="34">
        <v>1015</v>
      </c>
      <c r="I474" s="34">
        <v>1004</v>
      </c>
      <c r="J474" s="34">
        <v>450</v>
      </c>
      <c r="K474" s="34">
        <v>594</v>
      </c>
      <c r="L474" s="34">
        <v>500</v>
      </c>
      <c r="M474" s="34">
        <v>402</v>
      </c>
      <c r="N474" s="34">
        <v>575</v>
      </c>
      <c r="O474" s="34">
        <v>255</v>
      </c>
      <c r="P474" s="34">
        <v>500</v>
      </c>
      <c r="Q474" s="34">
        <v>462</v>
      </c>
      <c r="R474" s="34">
        <v>500</v>
      </c>
      <c r="S474" s="34">
        <v>384</v>
      </c>
      <c r="T474" s="34">
        <v>500</v>
      </c>
      <c r="U474" s="34">
        <v>45</v>
      </c>
      <c r="V474" s="34">
        <v>500</v>
      </c>
      <c r="W474" s="34">
        <v>433</v>
      </c>
      <c r="X474" s="34">
        <v>560</v>
      </c>
      <c r="Y474" s="34">
        <v>402</v>
      </c>
      <c r="Z474" s="34">
        <v>560</v>
      </c>
      <c r="AA474" s="62">
        <v>213</v>
      </c>
      <c r="AB474" s="62">
        <v>1500</v>
      </c>
      <c r="AC474" s="62">
        <v>753</v>
      </c>
      <c r="AD474" s="147">
        <v>1225</v>
      </c>
      <c r="AE474" s="157">
        <v>830</v>
      </c>
      <c r="AF474" s="157">
        <v>1225</v>
      </c>
      <c r="AG474" s="157">
        <v>964</v>
      </c>
      <c r="AH474" s="163">
        <v>1245</v>
      </c>
      <c r="AI474" s="163">
        <v>1245</v>
      </c>
      <c r="AJ474" s="158">
        <v>1245</v>
      </c>
      <c r="AK474" s="204">
        <f t="shared" si="358"/>
        <v>0</v>
      </c>
      <c r="AL474" s="201">
        <f t="shared" si="359"/>
        <v>0</v>
      </c>
    </row>
    <row r="475" spans="1:38" ht="12" customHeight="1">
      <c r="A475" s="25">
        <v>2010</v>
      </c>
      <c r="B475" s="26" t="s">
        <v>258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62">
        <v>0</v>
      </c>
      <c r="AB475" s="62">
        <v>7500</v>
      </c>
      <c r="AC475" s="62">
        <v>7500</v>
      </c>
      <c r="AD475" s="62">
        <v>7500</v>
      </c>
      <c r="AE475" s="158">
        <v>7497</v>
      </c>
      <c r="AF475" s="158">
        <v>7500</v>
      </c>
      <c r="AG475" s="158">
        <v>7741</v>
      </c>
      <c r="AH475" s="163">
        <v>7500</v>
      </c>
      <c r="AI475" s="163">
        <v>7500</v>
      </c>
      <c r="AJ475" s="158">
        <v>7500</v>
      </c>
      <c r="AK475" s="204">
        <f t="shared" si="358"/>
        <v>0</v>
      </c>
      <c r="AL475" s="201">
        <f t="shared" si="359"/>
        <v>0</v>
      </c>
    </row>
    <row r="476" spans="1:38" ht="12" customHeight="1">
      <c r="A476" s="25">
        <v>2062</v>
      </c>
      <c r="B476" s="26" t="s">
        <v>115</v>
      </c>
      <c r="C476" s="34">
        <v>165</v>
      </c>
      <c r="D476" s="34">
        <v>150</v>
      </c>
      <c r="E476" s="34">
        <v>154</v>
      </c>
      <c r="F476" s="34">
        <v>150</v>
      </c>
      <c r="G476" s="34">
        <v>148</v>
      </c>
      <c r="H476" s="34">
        <v>150</v>
      </c>
      <c r="I476" s="34">
        <v>69</v>
      </c>
      <c r="J476" s="34">
        <v>150</v>
      </c>
      <c r="K476" s="34">
        <v>150</v>
      </c>
      <c r="L476" s="34">
        <v>150</v>
      </c>
      <c r="M476" s="34">
        <v>109</v>
      </c>
      <c r="N476" s="34">
        <v>150</v>
      </c>
      <c r="O476" s="34">
        <v>100</v>
      </c>
      <c r="P476" s="34">
        <v>150</v>
      </c>
      <c r="Q476" s="34">
        <v>130</v>
      </c>
      <c r="R476" s="34">
        <v>150</v>
      </c>
      <c r="S476" s="34">
        <v>115</v>
      </c>
      <c r="T476" s="34">
        <v>150</v>
      </c>
      <c r="U476" s="34">
        <v>75</v>
      </c>
      <c r="V476" s="34">
        <v>150</v>
      </c>
      <c r="W476" s="34">
        <v>210</v>
      </c>
      <c r="X476" s="34">
        <v>150</v>
      </c>
      <c r="Y476" s="34">
        <v>75</v>
      </c>
      <c r="Z476" s="34">
        <v>150</v>
      </c>
      <c r="AA476" s="62">
        <v>135</v>
      </c>
      <c r="AB476" s="62">
        <v>150</v>
      </c>
      <c r="AC476" s="62">
        <v>120</v>
      </c>
      <c r="AD476" s="62">
        <v>150</v>
      </c>
      <c r="AE476" s="158">
        <v>150</v>
      </c>
      <c r="AF476" s="158">
        <v>150</v>
      </c>
      <c r="AG476" s="158">
        <v>150</v>
      </c>
      <c r="AH476" s="163">
        <v>250</v>
      </c>
      <c r="AI476" s="163">
        <v>250</v>
      </c>
      <c r="AJ476" s="158">
        <v>250</v>
      </c>
      <c r="AK476" s="204">
        <f t="shared" si="358"/>
        <v>0</v>
      </c>
      <c r="AL476" s="201">
        <f t="shared" si="359"/>
        <v>0</v>
      </c>
    </row>
    <row r="477" spans="1:38" ht="12" customHeight="1">
      <c r="A477" s="25">
        <v>2072</v>
      </c>
      <c r="B477" s="26" t="s">
        <v>194</v>
      </c>
      <c r="C477" s="34">
        <v>116</v>
      </c>
      <c r="D477" s="34">
        <v>150</v>
      </c>
      <c r="E477" s="34">
        <v>177</v>
      </c>
      <c r="F477" s="34">
        <v>150</v>
      </c>
      <c r="G477" s="34">
        <v>0</v>
      </c>
      <c r="H477" s="34">
        <v>150</v>
      </c>
      <c r="I477" s="34">
        <v>111</v>
      </c>
      <c r="J477" s="34">
        <v>150</v>
      </c>
      <c r="K477" s="34">
        <v>0</v>
      </c>
      <c r="L477" s="34">
        <v>150</v>
      </c>
      <c r="M477" s="34">
        <v>0</v>
      </c>
      <c r="N477" s="34">
        <v>150</v>
      </c>
      <c r="O477" s="34">
        <v>89</v>
      </c>
      <c r="P477" s="34">
        <v>50</v>
      </c>
      <c r="Q477" s="34">
        <v>0</v>
      </c>
      <c r="R477" s="34">
        <v>50</v>
      </c>
      <c r="S477" s="34">
        <v>0</v>
      </c>
      <c r="T477" s="34">
        <v>50</v>
      </c>
      <c r="U477" s="34">
        <v>0</v>
      </c>
      <c r="V477" s="34">
        <v>50</v>
      </c>
      <c r="W477" s="34">
        <v>0</v>
      </c>
      <c r="X477" s="34">
        <v>50</v>
      </c>
      <c r="Y477" s="34">
        <v>0</v>
      </c>
      <c r="Z477" s="34">
        <v>50</v>
      </c>
      <c r="AA477" s="62">
        <v>0</v>
      </c>
      <c r="AB477" s="62">
        <v>50</v>
      </c>
      <c r="AC477" s="62">
        <v>0</v>
      </c>
      <c r="AD477" s="62">
        <v>50</v>
      </c>
      <c r="AE477" s="158">
        <v>251</v>
      </c>
      <c r="AF477" s="158">
        <v>50</v>
      </c>
      <c r="AG477" s="158">
        <v>0</v>
      </c>
      <c r="AH477" s="163">
        <v>0</v>
      </c>
      <c r="AI477" s="163">
        <v>0</v>
      </c>
      <c r="AJ477" s="252">
        <v>0</v>
      </c>
      <c r="AK477" s="204"/>
      <c r="AL477" s="201"/>
    </row>
    <row r="478" spans="1:38" ht="12" customHeight="1">
      <c r="A478" s="25">
        <v>3001</v>
      </c>
      <c r="B478" s="26" t="s">
        <v>118</v>
      </c>
      <c r="C478" s="34">
        <v>4630</v>
      </c>
      <c r="D478" s="34">
        <v>3922</v>
      </c>
      <c r="E478" s="34">
        <v>3512</v>
      </c>
      <c r="F478" s="34">
        <v>3922</v>
      </c>
      <c r="G478" s="34">
        <v>4109</v>
      </c>
      <c r="H478" s="34">
        <v>3922</v>
      </c>
      <c r="I478" s="34">
        <v>3860</v>
      </c>
      <c r="J478" s="34">
        <v>3600</v>
      </c>
      <c r="K478" s="34">
        <v>3692</v>
      </c>
      <c r="L478" s="34">
        <v>3600</v>
      </c>
      <c r="M478" s="34">
        <v>3775</v>
      </c>
      <c r="N478" s="34">
        <v>3600</v>
      </c>
      <c r="O478" s="34">
        <v>3947</v>
      </c>
      <c r="P478" s="34">
        <v>4000</v>
      </c>
      <c r="Q478" s="34">
        <v>4173</v>
      </c>
      <c r="R478" s="34">
        <v>4250</v>
      </c>
      <c r="S478" s="34">
        <v>4039</v>
      </c>
      <c r="T478" s="34">
        <v>4250</v>
      </c>
      <c r="U478" s="34">
        <v>4489</v>
      </c>
      <c r="V478" s="34">
        <v>4250</v>
      </c>
      <c r="W478" s="34">
        <v>3961</v>
      </c>
      <c r="X478" s="34">
        <v>11750</v>
      </c>
      <c r="Y478" s="34">
        <v>4369</v>
      </c>
      <c r="Z478" s="34">
        <v>11750</v>
      </c>
      <c r="AA478" s="62">
        <v>6332</v>
      </c>
      <c r="AB478" s="62">
        <v>11750</v>
      </c>
      <c r="AC478" s="62">
        <v>6096</v>
      </c>
      <c r="AD478" s="62">
        <v>7000</v>
      </c>
      <c r="AE478" s="158">
        <v>6785</v>
      </c>
      <c r="AF478" s="158">
        <v>7000</v>
      </c>
      <c r="AG478" s="158">
        <v>6625</v>
      </c>
      <c r="AH478" s="163">
        <v>7000</v>
      </c>
      <c r="AI478" s="163">
        <v>7000</v>
      </c>
      <c r="AJ478" s="158">
        <v>7000</v>
      </c>
      <c r="AK478" s="204">
        <f t="shared" si="358"/>
        <v>0</v>
      </c>
      <c r="AL478" s="201">
        <f t="shared" si="359"/>
        <v>0</v>
      </c>
    </row>
    <row r="479" spans="1:38" ht="12" customHeight="1">
      <c r="A479" s="25">
        <v>3006</v>
      </c>
      <c r="B479" s="26" t="s">
        <v>145</v>
      </c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62">
        <v>0</v>
      </c>
      <c r="AB479" s="62">
        <v>3000</v>
      </c>
      <c r="AC479" s="62">
        <v>3008</v>
      </c>
      <c r="AD479" s="62">
        <v>3000</v>
      </c>
      <c r="AE479" s="158">
        <v>3083</v>
      </c>
      <c r="AF479" s="158">
        <v>3000</v>
      </c>
      <c r="AG479" s="158">
        <v>2969</v>
      </c>
      <c r="AH479" s="163">
        <v>3000</v>
      </c>
      <c r="AI479" s="163">
        <v>3000</v>
      </c>
      <c r="AJ479" s="158">
        <v>3000</v>
      </c>
      <c r="AK479" s="204">
        <f t="shared" si="358"/>
        <v>0</v>
      </c>
      <c r="AL479" s="201">
        <f t="shared" si="359"/>
        <v>0</v>
      </c>
    </row>
    <row r="480" spans="1:38" ht="12" customHeight="1">
      <c r="A480" s="25">
        <v>3020</v>
      </c>
      <c r="B480" s="26" t="s">
        <v>259</v>
      </c>
      <c r="C480" s="34">
        <v>32356</v>
      </c>
      <c r="D480" s="34">
        <v>32462</v>
      </c>
      <c r="E480" s="34">
        <v>31053</v>
      </c>
      <c r="F480" s="34">
        <v>32836</v>
      </c>
      <c r="G480" s="34">
        <v>32213</v>
      </c>
      <c r="H480" s="34">
        <v>33484</v>
      </c>
      <c r="I480" s="34">
        <v>32347</v>
      </c>
      <c r="J480" s="34">
        <v>32000</v>
      </c>
      <c r="K480" s="34">
        <v>31578</v>
      </c>
      <c r="L480" s="34">
        <v>32655</v>
      </c>
      <c r="M480" s="34">
        <v>32078</v>
      </c>
      <c r="N480" s="34">
        <v>31400</v>
      </c>
      <c r="O480" s="34">
        <v>30434</v>
      </c>
      <c r="P480" s="34">
        <v>31225</v>
      </c>
      <c r="Q480" s="34">
        <v>31162</v>
      </c>
      <c r="R480" s="34">
        <v>31856.813759002514</v>
      </c>
      <c r="S480" s="34">
        <v>31832</v>
      </c>
      <c r="T480" s="34">
        <v>31988</v>
      </c>
      <c r="U480" s="34">
        <v>32125</v>
      </c>
      <c r="V480" s="34">
        <v>31826</v>
      </c>
      <c r="W480" s="34">
        <v>31807</v>
      </c>
      <c r="X480" s="34">
        <v>39799</v>
      </c>
      <c r="Y480" s="34">
        <v>39701</v>
      </c>
      <c r="Z480" s="34">
        <v>39462</v>
      </c>
      <c r="AA480" s="62">
        <v>39183</v>
      </c>
      <c r="AB480" s="62">
        <v>39351</v>
      </c>
      <c r="AC480" s="62">
        <v>40041</v>
      </c>
      <c r="AD480" s="62">
        <v>38610</v>
      </c>
      <c r="AE480" s="158">
        <v>38636</v>
      </c>
      <c r="AF480" s="158">
        <v>34407</v>
      </c>
      <c r="AG480" s="158">
        <v>35399</v>
      </c>
      <c r="AH480" s="165">
        <v>33967.04098064432</v>
      </c>
      <c r="AI480" s="165">
        <v>33967.04098064432</v>
      </c>
      <c r="AJ480" s="158">
        <v>34317.92162753155</v>
      </c>
      <c r="AK480" s="204">
        <f t="shared" si="358"/>
        <v>350.88064688722807</v>
      </c>
      <c r="AL480" s="201">
        <f t="shared" si="359"/>
        <v>0.010330032783461264</v>
      </c>
    </row>
    <row r="481" spans="1:38" ht="12" customHeight="1">
      <c r="A481" s="25">
        <v>3022</v>
      </c>
      <c r="B481" s="26" t="s">
        <v>260</v>
      </c>
      <c r="C481" s="34">
        <v>1811</v>
      </c>
      <c r="D481" s="34">
        <v>2640</v>
      </c>
      <c r="E481" s="34">
        <v>2214</v>
      </c>
      <c r="F481" s="34">
        <v>2640</v>
      </c>
      <c r="G481" s="34">
        <v>2517</v>
      </c>
      <c r="H481" s="34">
        <v>2640</v>
      </c>
      <c r="I481" s="34">
        <v>2556</v>
      </c>
      <c r="J481" s="34">
        <v>2500</v>
      </c>
      <c r="K481" s="34">
        <v>2441</v>
      </c>
      <c r="L481" s="34">
        <v>2500</v>
      </c>
      <c r="M481" s="34">
        <v>2499</v>
      </c>
      <c r="N481" s="34">
        <v>5000</v>
      </c>
      <c r="O481" s="34">
        <v>4544</v>
      </c>
      <c r="P481" s="34">
        <v>5000</v>
      </c>
      <c r="Q481" s="34">
        <v>4855</v>
      </c>
      <c r="R481" s="34">
        <v>5000</v>
      </c>
      <c r="S481" s="34">
        <v>4986</v>
      </c>
      <c r="T481" s="34">
        <v>5000</v>
      </c>
      <c r="U481" s="34">
        <v>4963</v>
      </c>
      <c r="V481" s="34">
        <v>5000</v>
      </c>
      <c r="W481" s="34">
        <v>5056</v>
      </c>
      <c r="X481" s="34">
        <v>5000</v>
      </c>
      <c r="Y481" s="34">
        <v>4968</v>
      </c>
      <c r="Z481" s="34">
        <v>5450</v>
      </c>
      <c r="AA481" s="62">
        <v>5310</v>
      </c>
      <c r="AB481" s="62">
        <v>6450</v>
      </c>
      <c r="AC481" s="62">
        <v>6585</v>
      </c>
      <c r="AD481" s="62">
        <v>6450</v>
      </c>
      <c r="AE481" s="158">
        <v>6085</v>
      </c>
      <c r="AF481" s="158">
        <v>10273</v>
      </c>
      <c r="AG481" s="158">
        <v>10131</v>
      </c>
      <c r="AH481" s="163">
        <v>10025</v>
      </c>
      <c r="AI481" s="163">
        <v>10025</v>
      </c>
      <c r="AJ481" s="158">
        <v>10025</v>
      </c>
      <c r="AK481" s="204">
        <f t="shared" si="358"/>
        <v>0</v>
      </c>
      <c r="AL481" s="201">
        <f t="shared" si="359"/>
        <v>0</v>
      </c>
    </row>
    <row r="482" spans="1:38" ht="12" customHeight="1">
      <c r="A482" s="25">
        <v>3100</v>
      </c>
      <c r="B482" s="26" t="s">
        <v>261</v>
      </c>
      <c r="C482" s="34">
        <v>4071</v>
      </c>
      <c r="D482" s="34">
        <v>8844</v>
      </c>
      <c r="E482" s="34">
        <v>2834</v>
      </c>
      <c r="F482" s="34">
        <v>8844</v>
      </c>
      <c r="G482" s="34">
        <v>5214</v>
      </c>
      <c r="H482" s="34">
        <v>4500</v>
      </c>
      <c r="I482" s="34">
        <v>3115</v>
      </c>
      <c r="J482" s="34">
        <v>3500</v>
      </c>
      <c r="K482" s="34">
        <v>3307</v>
      </c>
      <c r="L482" s="34">
        <v>4700</v>
      </c>
      <c r="M482" s="34">
        <v>4617</v>
      </c>
      <c r="N482" s="34">
        <v>4700</v>
      </c>
      <c r="O482" s="34">
        <v>3987</v>
      </c>
      <c r="P482" s="34">
        <v>4200</v>
      </c>
      <c r="Q482" s="34">
        <v>3254</v>
      </c>
      <c r="R482" s="34">
        <v>4200</v>
      </c>
      <c r="S482" s="34">
        <v>3915</v>
      </c>
      <c r="T482" s="34">
        <v>4200</v>
      </c>
      <c r="U482" s="34">
        <v>3801</v>
      </c>
      <c r="V482" s="34">
        <v>4200</v>
      </c>
      <c r="W482" s="34">
        <v>4360</v>
      </c>
      <c r="X482" s="34">
        <v>4200</v>
      </c>
      <c r="Y482" s="34">
        <v>4447</v>
      </c>
      <c r="Z482" s="34">
        <v>4550</v>
      </c>
      <c r="AA482" s="62">
        <v>4990</v>
      </c>
      <c r="AB482" s="62">
        <v>4800</v>
      </c>
      <c r="AC482" s="62">
        <v>4680</v>
      </c>
      <c r="AD482" s="62">
        <v>8100</v>
      </c>
      <c r="AE482" s="158">
        <v>7866</v>
      </c>
      <c r="AF482" s="158">
        <v>8100</v>
      </c>
      <c r="AG482" s="158">
        <v>8139</v>
      </c>
      <c r="AH482" s="163">
        <v>8336</v>
      </c>
      <c r="AI482" s="163">
        <v>8336</v>
      </c>
      <c r="AJ482" s="158">
        <v>11135</v>
      </c>
      <c r="AK482" s="204">
        <f t="shared" si="358"/>
        <v>2799</v>
      </c>
      <c r="AL482" s="201">
        <f t="shared" si="359"/>
        <v>0.3357725527831094</v>
      </c>
    </row>
    <row r="483" spans="1:38" ht="12" customHeight="1">
      <c r="A483" s="25">
        <v>4001</v>
      </c>
      <c r="B483" s="26" t="s">
        <v>124</v>
      </c>
      <c r="C483" s="34"/>
      <c r="D483" s="34"/>
      <c r="E483" s="34"/>
      <c r="F483" s="34"/>
      <c r="G483" s="34"/>
      <c r="H483" s="34"/>
      <c r="I483" s="34"/>
      <c r="J483" s="34"/>
      <c r="K483" s="34"/>
      <c r="L483" s="34">
        <v>500</v>
      </c>
      <c r="M483" s="34">
        <v>429</v>
      </c>
      <c r="N483" s="34">
        <v>500</v>
      </c>
      <c r="O483" s="34">
        <v>299</v>
      </c>
      <c r="P483" s="34">
        <v>500</v>
      </c>
      <c r="Q483" s="34">
        <v>1563</v>
      </c>
      <c r="R483" s="34">
        <v>500</v>
      </c>
      <c r="S483" s="34">
        <v>489</v>
      </c>
      <c r="T483" s="34">
        <v>500</v>
      </c>
      <c r="U483" s="34">
        <v>401</v>
      </c>
      <c r="V483" s="34">
        <v>500</v>
      </c>
      <c r="W483" s="34">
        <v>210</v>
      </c>
      <c r="X483" s="34">
        <v>500</v>
      </c>
      <c r="Y483" s="34">
        <v>0</v>
      </c>
      <c r="Z483" s="34">
        <v>500</v>
      </c>
      <c r="AA483" s="62">
        <v>397</v>
      </c>
      <c r="AB483" s="62">
        <v>1500</v>
      </c>
      <c r="AC483" s="62">
        <v>978</v>
      </c>
      <c r="AD483" s="62">
        <v>1500</v>
      </c>
      <c r="AE483" s="158">
        <v>1262</v>
      </c>
      <c r="AF483" s="158">
        <v>1500</v>
      </c>
      <c r="AG483" s="158">
        <v>1177</v>
      </c>
      <c r="AH483" s="163">
        <v>1500</v>
      </c>
      <c r="AI483" s="163">
        <v>1500</v>
      </c>
      <c r="AJ483" s="158">
        <v>1200</v>
      </c>
      <c r="AK483" s="204">
        <f t="shared" si="358"/>
        <v>-300</v>
      </c>
      <c r="AL483" s="201">
        <f t="shared" si="359"/>
        <v>-0.2</v>
      </c>
    </row>
    <row r="484" spans="1:38" s="24" customFormat="1" ht="12" customHeight="1">
      <c r="A484" s="30"/>
      <c r="B484" s="26" t="s">
        <v>138</v>
      </c>
      <c r="C484" s="33">
        <f aca="true" t="shared" si="363" ref="C484:K484">SUM(C470:C482)</f>
        <v>47005</v>
      </c>
      <c r="D484" s="33">
        <f t="shared" si="363"/>
        <v>52098</v>
      </c>
      <c r="E484" s="33">
        <f t="shared" si="363"/>
        <v>43858</v>
      </c>
      <c r="F484" s="33">
        <f t="shared" si="363"/>
        <v>52797</v>
      </c>
      <c r="G484" s="33">
        <f t="shared" si="363"/>
        <v>48192</v>
      </c>
      <c r="H484" s="33">
        <f t="shared" si="363"/>
        <v>48836</v>
      </c>
      <c r="I484" s="33">
        <f t="shared" si="363"/>
        <v>45654</v>
      </c>
      <c r="J484" s="33">
        <f t="shared" si="363"/>
        <v>45400</v>
      </c>
      <c r="K484" s="33">
        <f t="shared" si="363"/>
        <v>44589</v>
      </c>
      <c r="L484" s="33">
        <f aca="true" t="shared" si="364" ref="L484:Y484">SUM(L470:L483)</f>
        <v>48005</v>
      </c>
      <c r="M484" s="33">
        <f t="shared" si="364"/>
        <v>46746</v>
      </c>
      <c r="N484" s="33">
        <f t="shared" si="364"/>
        <v>49325</v>
      </c>
      <c r="O484" s="33">
        <f t="shared" si="364"/>
        <v>46739</v>
      </c>
      <c r="P484" s="33">
        <f t="shared" si="364"/>
        <v>49675</v>
      </c>
      <c r="Q484" s="33">
        <f t="shared" si="364"/>
        <v>49437</v>
      </c>
      <c r="R484" s="33">
        <f t="shared" si="364"/>
        <v>50851.813759002514</v>
      </c>
      <c r="S484" s="33">
        <f t="shared" si="364"/>
        <v>50808</v>
      </c>
      <c r="T484" s="33">
        <f t="shared" si="364"/>
        <v>51073</v>
      </c>
      <c r="U484" s="33">
        <f t="shared" si="364"/>
        <v>49730</v>
      </c>
      <c r="V484" s="33">
        <f t="shared" si="364"/>
        <v>50935</v>
      </c>
      <c r="W484" s="33">
        <f t="shared" si="364"/>
        <v>49321</v>
      </c>
      <c r="X484" s="33">
        <f t="shared" si="364"/>
        <v>66498</v>
      </c>
      <c r="Y484" s="33">
        <f t="shared" si="364"/>
        <v>57778</v>
      </c>
      <c r="Z484" s="33">
        <f aca="true" t="shared" si="365" ref="Z484:AF484">SUM(Z470:Z483)</f>
        <v>67807</v>
      </c>
      <c r="AA484" s="33">
        <f t="shared" si="365"/>
        <v>61942</v>
      </c>
      <c r="AB484" s="33">
        <f t="shared" si="365"/>
        <v>84176</v>
      </c>
      <c r="AC484" s="33">
        <f t="shared" si="365"/>
        <v>75014</v>
      </c>
      <c r="AD484" s="33">
        <f t="shared" si="365"/>
        <v>79375</v>
      </c>
      <c r="AE484" s="160">
        <f t="shared" si="365"/>
        <v>76327</v>
      </c>
      <c r="AF484" s="160">
        <f t="shared" si="365"/>
        <v>78920</v>
      </c>
      <c r="AG484" s="160">
        <f>SUM(AG470:AG483)</f>
        <v>78714</v>
      </c>
      <c r="AH484" s="164">
        <v>78708.04098064432</v>
      </c>
      <c r="AI484" s="164">
        <v>78708.04098064432</v>
      </c>
      <c r="AJ484" s="160">
        <f>SUM(AJ470:AJ483)</f>
        <v>81400.92162753156</v>
      </c>
      <c r="AK484" s="206">
        <f t="shared" si="358"/>
        <v>2692.8806468872353</v>
      </c>
      <c r="AL484" s="202">
        <f t="shared" si="359"/>
        <v>0.03421353921830505</v>
      </c>
    </row>
    <row r="485" spans="1:38" s="24" customFormat="1" ht="12" customHeight="1">
      <c r="A485" s="30">
        <v>510</v>
      </c>
      <c r="B485" s="26" t="s">
        <v>72</v>
      </c>
      <c r="C485" s="4">
        <f aca="true" t="shared" si="366" ref="C485:Y485">SUM(C484+C469)</f>
        <v>273309</v>
      </c>
      <c r="D485" s="4">
        <f t="shared" si="366"/>
        <v>285725</v>
      </c>
      <c r="E485" s="4">
        <f t="shared" si="366"/>
        <v>284393</v>
      </c>
      <c r="F485" s="4">
        <f t="shared" si="366"/>
        <v>317599</v>
      </c>
      <c r="G485" s="4">
        <f t="shared" si="366"/>
        <v>319374</v>
      </c>
      <c r="H485" s="4">
        <f t="shared" si="366"/>
        <v>325217</v>
      </c>
      <c r="I485" s="4">
        <f t="shared" si="366"/>
        <v>318312</v>
      </c>
      <c r="J485" s="4">
        <f t="shared" si="366"/>
        <v>333985</v>
      </c>
      <c r="K485" s="4">
        <f t="shared" si="366"/>
        <v>338053</v>
      </c>
      <c r="L485" s="4">
        <f t="shared" si="366"/>
        <v>345130</v>
      </c>
      <c r="M485" s="4">
        <f t="shared" si="366"/>
        <v>337324</v>
      </c>
      <c r="N485" s="4">
        <f t="shared" si="366"/>
        <v>364300.288</v>
      </c>
      <c r="O485" s="4">
        <f t="shared" si="366"/>
        <v>369030</v>
      </c>
      <c r="P485" s="4">
        <f t="shared" si="366"/>
        <v>392806</v>
      </c>
      <c r="Q485" s="4">
        <f t="shared" si="366"/>
        <v>391936</v>
      </c>
      <c r="R485" s="4">
        <f t="shared" si="366"/>
        <v>409868.8137590025</v>
      </c>
      <c r="S485" s="4">
        <f t="shared" si="366"/>
        <v>407191</v>
      </c>
      <c r="T485" s="4">
        <f t="shared" si="366"/>
        <v>425469</v>
      </c>
      <c r="U485" s="4">
        <f t="shared" si="366"/>
        <v>423064</v>
      </c>
      <c r="V485" s="4">
        <f t="shared" si="366"/>
        <v>431196</v>
      </c>
      <c r="W485" s="4">
        <f t="shared" si="366"/>
        <v>429759</v>
      </c>
      <c r="X485" s="4">
        <f t="shared" si="366"/>
        <v>448373</v>
      </c>
      <c r="Y485" s="4">
        <f t="shared" si="366"/>
        <v>428623</v>
      </c>
      <c r="Z485" s="4">
        <f aca="true" t="shared" si="367" ref="Z485:AF485">SUM(Z484+Z469)</f>
        <v>457150</v>
      </c>
      <c r="AA485" s="4">
        <f t="shared" si="367"/>
        <v>459625</v>
      </c>
      <c r="AB485" s="4">
        <f t="shared" si="367"/>
        <v>512916</v>
      </c>
      <c r="AC485" s="4">
        <f t="shared" si="367"/>
        <v>502000</v>
      </c>
      <c r="AD485" s="4">
        <f t="shared" si="367"/>
        <v>515881</v>
      </c>
      <c r="AE485" s="4">
        <f t="shared" si="367"/>
        <v>508333</v>
      </c>
      <c r="AF485" s="4">
        <f t="shared" si="367"/>
        <v>524075</v>
      </c>
      <c r="AG485" s="4">
        <f>SUM(AG484+AG469)</f>
        <v>516628</v>
      </c>
      <c r="AH485" s="4">
        <f>SUM(AH484+AH469)</f>
        <v>535005.5332911493</v>
      </c>
      <c r="AI485" s="4">
        <f>SUM(AI484+AI469)</f>
        <v>535005.5332911493</v>
      </c>
      <c r="AJ485" s="4">
        <f>SUM(AJ484+AJ469)</f>
        <v>545425.2561161345</v>
      </c>
      <c r="AK485" s="206">
        <f t="shared" si="358"/>
        <v>10419.722824985161</v>
      </c>
      <c r="AL485" s="202">
        <f t="shared" si="359"/>
        <v>0.019475915998264568</v>
      </c>
    </row>
    <row r="486" spans="1:36" ht="12" customHeight="1">
      <c r="A486" s="30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8" ht="12" customHeight="1">
      <c r="A487" s="3">
        <v>520</v>
      </c>
      <c r="B487" s="29" t="s">
        <v>56</v>
      </c>
      <c r="C487" s="3" t="s">
        <v>1</v>
      </c>
      <c r="D487" s="6" t="s">
        <v>2</v>
      </c>
      <c r="E487" s="6" t="s">
        <v>1</v>
      </c>
      <c r="F487" s="6" t="s">
        <v>2</v>
      </c>
      <c r="G487" s="6" t="s">
        <v>1</v>
      </c>
      <c r="H487" s="6" t="s">
        <v>2</v>
      </c>
      <c r="I487" s="6" t="s">
        <v>1</v>
      </c>
      <c r="J487" s="6" t="s">
        <v>2</v>
      </c>
      <c r="K487" s="6" t="s">
        <v>1</v>
      </c>
      <c r="L487" s="6" t="s">
        <v>2</v>
      </c>
      <c r="M487" s="6" t="s">
        <v>1</v>
      </c>
      <c r="N487" s="6" t="s">
        <v>2</v>
      </c>
      <c r="O487" s="6" t="s">
        <v>1</v>
      </c>
      <c r="P487" s="6" t="s">
        <v>2</v>
      </c>
      <c r="Q487" s="6" t="s">
        <v>41</v>
      </c>
      <c r="R487" s="6" t="s">
        <v>2</v>
      </c>
      <c r="S487" s="6" t="s">
        <v>1</v>
      </c>
      <c r="T487" s="6" t="s">
        <v>2</v>
      </c>
      <c r="U487" s="6" t="s">
        <v>41</v>
      </c>
      <c r="V487" s="6" t="s">
        <v>2</v>
      </c>
      <c r="W487" s="6" t="s">
        <v>1</v>
      </c>
      <c r="X487" s="6" t="s">
        <v>2</v>
      </c>
      <c r="Y487" s="6" t="s">
        <v>1</v>
      </c>
      <c r="Z487" s="6" t="s">
        <v>2</v>
      </c>
      <c r="AA487" s="6" t="s">
        <v>1</v>
      </c>
      <c r="AB487" s="6" t="s">
        <v>2</v>
      </c>
      <c r="AC487" s="3" t="s">
        <v>1</v>
      </c>
      <c r="AD487" s="3" t="s">
        <v>2</v>
      </c>
      <c r="AE487" s="3" t="s">
        <v>1</v>
      </c>
      <c r="AF487" s="3" t="s">
        <v>2</v>
      </c>
      <c r="AG487" s="3" t="s">
        <v>1</v>
      </c>
      <c r="AH487" s="3" t="s">
        <v>2</v>
      </c>
      <c r="AI487" s="3" t="s">
        <v>3</v>
      </c>
      <c r="AJ487" s="3" t="s">
        <v>2</v>
      </c>
      <c r="AK487" s="197" t="s">
        <v>461</v>
      </c>
      <c r="AL487" s="197" t="s">
        <v>462</v>
      </c>
    </row>
    <row r="488" spans="1:38" ht="12" customHeight="1">
      <c r="A488" s="3"/>
      <c r="B488" s="29"/>
      <c r="C488" s="3" t="s">
        <v>4</v>
      </c>
      <c r="D488" s="6" t="s">
        <v>5</v>
      </c>
      <c r="E488" s="6" t="s">
        <v>5</v>
      </c>
      <c r="F488" s="6" t="s">
        <v>6</v>
      </c>
      <c r="G488" s="6" t="s">
        <v>6</v>
      </c>
      <c r="H488" s="6" t="s">
        <v>7</v>
      </c>
      <c r="I488" s="6" t="s">
        <v>7</v>
      </c>
      <c r="J488" s="6" t="s">
        <v>8</v>
      </c>
      <c r="K488" s="6" t="s">
        <v>8</v>
      </c>
      <c r="L488" s="6" t="s">
        <v>9</v>
      </c>
      <c r="M488" s="6" t="s">
        <v>9</v>
      </c>
      <c r="N488" s="6" t="s">
        <v>42</v>
      </c>
      <c r="O488" s="6" t="s">
        <v>10</v>
      </c>
      <c r="P488" s="6" t="s">
        <v>43</v>
      </c>
      <c r="Q488" s="6" t="s">
        <v>43</v>
      </c>
      <c r="R488" s="6" t="s">
        <v>44</v>
      </c>
      <c r="S488" s="6" t="s">
        <v>12</v>
      </c>
      <c r="T488" s="6" t="s">
        <v>13</v>
      </c>
      <c r="U488" s="6" t="s">
        <v>13</v>
      </c>
      <c r="V488" s="6" t="s">
        <v>14</v>
      </c>
      <c r="W488" s="6" t="s">
        <v>14</v>
      </c>
      <c r="X488" s="6" t="s">
        <v>15</v>
      </c>
      <c r="Y488" s="6" t="s">
        <v>15</v>
      </c>
      <c r="Z488" s="6" t="s">
        <v>16</v>
      </c>
      <c r="AA488" s="6" t="s">
        <v>16</v>
      </c>
      <c r="AB488" s="6" t="s">
        <v>17</v>
      </c>
      <c r="AC488" s="6" t="s">
        <v>17</v>
      </c>
      <c r="AD488" s="6" t="s">
        <v>427</v>
      </c>
      <c r="AE488" s="6" t="s">
        <v>427</v>
      </c>
      <c r="AF488" s="6" t="s">
        <v>439</v>
      </c>
      <c r="AG488" s="6" t="s">
        <v>439</v>
      </c>
      <c r="AH488" s="6" t="s">
        <v>452</v>
      </c>
      <c r="AI488" s="6" t="s">
        <v>452</v>
      </c>
      <c r="AJ488" s="6" t="s">
        <v>464</v>
      </c>
      <c r="AK488" s="198" t="s">
        <v>463</v>
      </c>
      <c r="AL488" s="198" t="s">
        <v>463</v>
      </c>
    </row>
    <row r="489" spans="1:38" s="24" customFormat="1" ht="12" customHeight="1">
      <c r="A489" s="25">
        <v>5050</v>
      </c>
      <c r="B489" s="26" t="s">
        <v>262</v>
      </c>
      <c r="C489" s="34">
        <v>450</v>
      </c>
      <c r="D489" s="34">
        <v>450</v>
      </c>
      <c r="E489" s="34">
        <v>450</v>
      </c>
      <c r="F489" s="34">
        <v>450</v>
      </c>
      <c r="G489" s="34">
        <v>450</v>
      </c>
      <c r="H489" s="34">
        <v>450</v>
      </c>
      <c r="I489" s="34">
        <v>450</v>
      </c>
      <c r="J489" s="34">
        <v>450</v>
      </c>
      <c r="K489" s="34">
        <v>450</v>
      </c>
      <c r="L489" s="34">
        <v>450</v>
      </c>
      <c r="M489" s="34">
        <v>450</v>
      </c>
      <c r="N489" s="34">
        <v>450</v>
      </c>
      <c r="O489" s="34">
        <v>450</v>
      </c>
      <c r="P489" s="34">
        <v>450</v>
      </c>
      <c r="Q489" s="34">
        <v>450</v>
      </c>
      <c r="R489" s="34">
        <v>450</v>
      </c>
      <c r="S489" s="34">
        <v>450</v>
      </c>
      <c r="T489" s="34">
        <v>450</v>
      </c>
      <c r="U489" s="34">
        <v>450</v>
      </c>
      <c r="V489" s="34">
        <v>450</v>
      </c>
      <c r="W489" s="34">
        <v>0</v>
      </c>
      <c r="X489" s="34">
        <v>450</v>
      </c>
      <c r="Y489" s="34">
        <v>450</v>
      </c>
      <c r="Z489" s="34">
        <v>450</v>
      </c>
      <c r="AA489" s="34">
        <v>450</v>
      </c>
      <c r="AB489" s="34">
        <v>500</v>
      </c>
      <c r="AC489" s="34">
        <v>500</v>
      </c>
      <c r="AD489" s="34">
        <v>500</v>
      </c>
      <c r="AE489" s="34">
        <v>500</v>
      </c>
      <c r="AF489" s="34">
        <v>500</v>
      </c>
      <c r="AG489" s="34">
        <v>0</v>
      </c>
      <c r="AH489" s="34">
        <v>500</v>
      </c>
      <c r="AI489" s="34">
        <v>500</v>
      </c>
      <c r="AJ489" s="34">
        <v>500</v>
      </c>
      <c r="AK489" s="204">
        <f>SUM(AJ489-AH489)</f>
        <v>0</v>
      </c>
      <c r="AL489" s="201">
        <f>SUM(AK489/AH489)</f>
        <v>0</v>
      </c>
    </row>
    <row r="490" spans="1:38" s="24" customFormat="1" ht="12" customHeight="1">
      <c r="A490" s="25">
        <v>5052</v>
      </c>
      <c r="B490" s="26" t="s">
        <v>263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>
        <v>5000</v>
      </c>
      <c r="AC490" s="34">
        <v>5000</v>
      </c>
      <c r="AD490" s="34">
        <v>5000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206"/>
      <c r="AL490" s="202"/>
    </row>
    <row r="491" spans="1:38" ht="12" customHeight="1">
      <c r="A491" s="25">
        <v>5053</v>
      </c>
      <c r="B491" s="26" t="s">
        <v>442</v>
      </c>
      <c r="C491" s="34">
        <v>14190</v>
      </c>
      <c r="D491" s="34">
        <v>12500</v>
      </c>
      <c r="E491" s="34">
        <v>12500</v>
      </c>
      <c r="F491" s="34">
        <v>6500</v>
      </c>
      <c r="G491" s="34">
        <v>10426</v>
      </c>
      <c r="H491" s="34">
        <v>6500</v>
      </c>
      <c r="I491" s="34">
        <v>5478</v>
      </c>
      <c r="J491" s="34">
        <v>0</v>
      </c>
      <c r="K491" s="34">
        <v>1335</v>
      </c>
      <c r="L491" s="34">
        <v>0</v>
      </c>
      <c r="M491" s="34">
        <v>9626</v>
      </c>
      <c r="N491" s="34">
        <v>10000</v>
      </c>
      <c r="O491" s="34">
        <v>4943</v>
      </c>
      <c r="P491" s="34">
        <v>10000</v>
      </c>
      <c r="Q491" s="34">
        <v>10969</v>
      </c>
      <c r="R491" s="34">
        <v>10000</v>
      </c>
      <c r="S491" s="34">
        <v>14594</v>
      </c>
      <c r="T491" s="34">
        <v>7500</v>
      </c>
      <c r="U491" s="34">
        <v>4307</v>
      </c>
      <c r="V491" s="34">
        <v>0</v>
      </c>
      <c r="W491" s="34">
        <v>3478</v>
      </c>
      <c r="X491" s="34">
        <v>5000</v>
      </c>
      <c r="Y491" s="34">
        <v>5472</v>
      </c>
      <c r="Z491" s="34">
        <v>5000</v>
      </c>
      <c r="AA491" s="34">
        <v>5490</v>
      </c>
      <c r="AB491" s="34">
        <v>5000</v>
      </c>
      <c r="AC491" s="34">
        <v>4690</v>
      </c>
      <c r="AD491" s="34">
        <v>5000</v>
      </c>
      <c r="AE491" s="34">
        <v>2286</v>
      </c>
      <c r="AF491" s="34">
        <v>15000</v>
      </c>
      <c r="AG491" s="34">
        <v>36160</v>
      </c>
      <c r="AH491" s="34">
        <v>15000</v>
      </c>
      <c r="AI491" s="34">
        <v>15000</v>
      </c>
      <c r="AJ491" s="34">
        <v>12000</v>
      </c>
      <c r="AK491" s="204">
        <f>SUM(AJ491-AH491)</f>
        <v>-3000</v>
      </c>
      <c r="AL491" s="201">
        <f>SUM(AK491/AH491)</f>
        <v>-0.2</v>
      </c>
    </row>
    <row r="492" spans="1:38" ht="12" customHeight="1">
      <c r="A492" s="25">
        <v>5054</v>
      </c>
      <c r="B492" s="26" t="s">
        <v>441</v>
      </c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>
        <v>16457</v>
      </c>
      <c r="AE492" s="34">
        <v>16457</v>
      </c>
      <c r="AF492" s="34">
        <v>32914</v>
      </c>
      <c r="AG492" s="34">
        <v>32914</v>
      </c>
      <c r="AH492" s="34">
        <v>32914</v>
      </c>
      <c r="AI492" s="34">
        <v>32914</v>
      </c>
      <c r="AJ492" s="34">
        <v>32914</v>
      </c>
      <c r="AK492" s="204">
        <f>SUM(AJ492-AH492)</f>
        <v>0</v>
      </c>
      <c r="AL492" s="201">
        <f>SUM(AK492/AH492)</f>
        <v>0</v>
      </c>
    </row>
    <row r="493" spans="1:38" s="24" customFormat="1" ht="12" customHeight="1">
      <c r="A493" s="30">
        <v>520</v>
      </c>
      <c r="B493" s="26" t="s">
        <v>56</v>
      </c>
      <c r="C493" s="33">
        <f aca="true" t="shared" si="368" ref="C493:Z493">SUM(C489:C491)</f>
        <v>14640</v>
      </c>
      <c r="D493" s="33">
        <f t="shared" si="368"/>
        <v>12950</v>
      </c>
      <c r="E493" s="33">
        <f t="shared" si="368"/>
        <v>12950</v>
      </c>
      <c r="F493" s="33">
        <f t="shared" si="368"/>
        <v>6950</v>
      </c>
      <c r="G493" s="33">
        <f t="shared" si="368"/>
        <v>10876</v>
      </c>
      <c r="H493" s="33">
        <f t="shared" si="368"/>
        <v>6950</v>
      </c>
      <c r="I493" s="33">
        <f t="shared" si="368"/>
        <v>5928</v>
      </c>
      <c r="J493" s="33">
        <f t="shared" si="368"/>
        <v>450</v>
      </c>
      <c r="K493" s="33">
        <f t="shared" si="368"/>
        <v>1785</v>
      </c>
      <c r="L493" s="33">
        <f t="shared" si="368"/>
        <v>450</v>
      </c>
      <c r="M493" s="33">
        <f t="shared" si="368"/>
        <v>10076</v>
      </c>
      <c r="N493" s="33">
        <f t="shared" si="368"/>
        <v>10450</v>
      </c>
      <c r="O493" s="33">
        <f t="shared" si="368"/>
        <v>5393</v>
      </c>
      <c r="P493" s="33">
        <f t="shared" si="368"/>
        <v>10450</v>
      </c>
      <c r="Q493" s="33">
        <f t="shared" si="368"/>
        <v>11419</v>
      </c>
      <c r="R493" s="33">
        <f t="shared" si="368"/>
        <v>10450</v>
      </c>
      <c r="S493" s="33">
        <f t="shared" si="368"/>
        <v>15044</v>
      </c>
      <c r="T493" s="33">
        <f t="shared" si="368"/>
        <v>7950</v>
      </c>
      <c r="U493" s="33">
        <f t="shared" si="368"/>
        <v>4757</v>
      </c>
      <c r="V493" s="33">
        <f t="shared" si="368"/>
        <v>450</v>
      </c>
      <c r="W493" s="33">
        <f t="shared" si="368"/>
        <v>3478</v>
      </c>
      <c r="X493" s="33">
        <f t="shared" si="368"/>
        <v>5450</v>
      </c>
      <c r="Y493" s="33">
        <f t="shared" si="368"/>
        <v>5922</v>
      </c>
      <c r="Z493" s="33">
        <f t="shared" si="368"/>
        <v>5450</v>
      </c>
      <c r="AA493" s="33">
        <f>SUM(AA489:AA491)</f>
        <v>5940</v>
      </c>
      <c r="AB493" s="33">
        <f>SUM(AB489:AB491)</f>
        <v>10500</v>
      </c>
      <c r="AC493" s="33">
        <f>SUM(AC489:AC491)</f>
        <v>10190</v>
      </c>
      <c r="AD493" s="33">
        <f aca="true" t="shared" si="369" ref="AD493:AJ493">SUM(AD489:AD492)</f>
        <v>26957</v>
      </c>
      <c r="AE493" s="33">
        <f t="shared" si="369"/>
        <v>19243</v>
      </c>
      <c r="AF493" s="33">
        <f t="shared" si="369"/>
        <v>48414</v>
      </c>
      <c r="AG493" s="33">
        <f t="shared" si="369"/>
        <v>69074</v>
      </c>
      <c r="AH493" s="33">
        <f t="shared" si="369"/>
        <v>48414</v>
      </c>
      <c r="AI493" s="33">
        <f t="shared" si="369"/>
        <v>48414</v>
      </c>
      <c r="AJ493" s="33">
        <f t="shared" si="369"/>
        <v>45414</v>
      </c>
      <c r="AK493" s="206">
        <f>SUM(AJ493-AH493)</f>
        <v>-3000</v>
      </c>
      <c r="AL493" s="202">
        <f>SUM(AK493/AH493)</f>
        <v>-0.061965547155781384</v>
      </c>
    </row>
    <row r="494" spans="1:38" ht="12" customHeight="1">
      <c r="A494" s="3">
        <v>530</v>
      </c>
      <c r="B494" s="29" t="s">
        <v>51</v>
      </c>
      <c r="C494" s="3" t="s">
        <v>1</v>
      </c>
      <c r="D494" s="6" t="s">
        <v>2</v>
      </c>
      <c r="E494" s="6" t="s">
        <v>1</v>
      </c>
      <c r="F494" s="6" t="s">
        <v>2</v>
      </c>
      <c r="G494" s="6" t="s">
        <v>1</v>
      </c>
      <c r="H494" s="6" t="s">
        <v>2</v>
      </c>
      <c r="I494" s="6" t="s">
        <v>1</v>
      </c>
      <c r="J494" s="6" t="s">
        <v>2</v>
      </c>
      <c r="K494" s="6" t="s">
        <v>1</v>
      </c>
      <c r="L494" s="6" t="s">
        <v>2</v>
      </c>
      <c r="M494" s="6" t="s">
        <v>1</v>
      </c>
      <c r="N494" s="6" t="s">
        <v>2</v>
      </c>
      <c r="O494" s="6" t="s">
        <v>1</v>
      </c>
      <c r="P494" s="6" t="s">
        <v>2</v>
      </c>
      <c r="Q494" s="6" t="s">
        <v>41</v>
      </c>
      <c r="R494" s="6" t="s">
        <v>2</v>
      </c>
      <c r="S494" s="6" t="s">
        <v>1</v>
      </c>
      <c r="T494" s="6" t="s">
        <v>2</v>
      </c>
      <c r="U494" s="6" t="s">
        <v>41</v>
      </c>
      <c r="V494" s="6" t="s">
        <v>2</v>
      </c>
      <c r="W494" s="6" t="s">
        <v>1</v>
      </c>
      <c r="X494" s="6" t="s">
        <v>2</v>
      </c>
      <c r="Y494" s="6" t="s">
        <v>1</v>
      </c>
      <c r="Z494" s="6" t="s">
        <v>2</v>
      </c>
      <c r="AA494" s="6" t="s">
        <v>1</v>
      </c>
      <c r="AB494" s="6" t="s">
        <v>2</v>
      </c>
      <c r="AC494" s="3" t="s">
        <v>1</v>
      </c>
      <c r="AD494" s="3" t="s">
        <v>2</v>
      </c>
      <c r="AE494" s="3" t="s">
        <v>1</v>
      </c>
      <c r="AF494" s="3" t="s">
        <v>2</v>
      </c>
      <c r="AG494" s="3" t="s">
        <v>1</v>
      </c>
      <c r="AH494" s="3" t="s">
        <v>2</v>
      </c>
      <c r="AI494" s="3" t="s">
        <v>3</v>
      </c>
      <c r="AJ494" s="3" t="s">
        <v>2</v>
      </c>
      <c r="AK494" s="197" t="s">
        <v>461</v>
      </c>
      <c r="AL494" s="197" t="s">
        <v>462</v>
      </c>
    </row>
    <row r="495" spans="1:38" ht="12" customHeight="1">
      <c r="A495" s="3"/>
      <c r="B495" s="29"/>
      <c r="C495" s="3" t="s">
        <v>4</v>
      </c>
      <c r="D495" s="6" t="s">
        <v>5</v>
      </c>
      <c r="E495" s="6" t="s">
        <v>5</v>
      </c>
      <c r="F495" s="6" t="s">
        <v>6</v>
      </c>
      <c r="G495" s="6" t="s">
        <v>6</v>
      </c>
      <c r="H495" s="6" t="s">
        <v>7</v>
      </c>
      <c r="I495" s="6" t="s">
        <v>7</v>
      </c>
      <c r="J495" s="6" t="s">
        <v>8</v>
      </c>
      <c r="K495" s="6" t="s">
        <v>8</v>
      </c>
      <c r="L495" s="6" t="s">
        <v>9</v>
      </c>
      <c r="M495" s="6" t="s">
        <v>9</v>
      </c>
      <c r="N495" s="6" t="s">
        <v>42</v>
      </c>
      <c r="O495" s="6" t="s">
        <v>10</v>
      </c>
      <c r="P495" s="6" t="s">
        <v>43</v>
      </c>
      <c r="Q495" s="6" t="s">
        <v>43</v>
      </c>
      <c r="R495" s="6" t="s">
        <v>44</v>
      </c>
      <c r="S495" s="6" t="s">
        <v>12</v>
      </c>
      <c r="T495" s="6" t="s">
        <v>13</v>
      </c>
      <c r="U495" s="6" t="s">
        <v>13</v>
      </c>
      <c r="V495" s="6" t="s">
        <v>14</v>
      </c>
      <c r="W495" s="6" t="s">
        <v>14</v>
      </c>
      <c r="X495" s="6" t="s">
        <v>15</v>
      </c>
      <c r="Y495" s="6" t="s">
        <v>15</v>
      </c>
      <c r="Z495" s="6" t="s">
        <v>16</v>
      </c>
      <c r="AA495" s="6" t="s">
        <v>16</v>
      </c>
      <c r="AB495" s="6" t="s">
        <v>17</v>
      </c>
      <c r="AC495" s="6" t="s">
        <v>17</v>
      </c>
      <c r="AD495" s="6" t="s">
        <v>427</v>
      </c>
      <c r="AE495" s="6" t="s">
        <v>427</v>
      </c>
      <c r="AF495" s="6" t="s">
        <v>439</v>
      </c>
      <c r="AG495" s="6" t="s">
        <v>439</v>
      </c>
      <c r="AH495" s="6" t="s">
        <v>452</v>
      </c>
      <c r="AI495" s="6" t="s">
        <v>452</v>
      </c>
      <c r="AJ495" s="6" t="s">
        <v>464</v>
      </c>
      <c r="AK495" s="198" t="s">
        <v>463</v>
      </c>
      <c r="AL495" s="198" t="s">
        <v>463</v>
      </c>
    </row>
    <row r="496" spans="1:38" ht="12" customHeight="1">
      <c r="A496" s="25">
        <v>1002</v>
      </c>
      <c r="B496" s="26" t="s">
        <v>264</v>
      </c>
      <c r="C496" s="34">
        <v>15303</v>
      </c>
      <c r="D496" s="34">
        <v>11720</v>
      </c>
      <c r="E496" s="34">
        <v>10000</v>
      </c>
      <c r="F496" s="34">
        <v>11720</v>
      </c>
      <c r="G496" s="34">
        <v>9093</v>
      </c>
      <c r="H496" s="34">
        <v>12072</v>
      </c>
      <c r="I496" s="34">
        <v>9641</v>
      </c>
      <c r="J496" s="34">
        <v>12435</v>
      </c>
      <c r="K496" s="34">
        <v>9139</v>
      </c>
      <c r="L496" s="34">
        <v>12932</v>
      </c>
      <c r="M496" s="34">
        <v>1987</v>
      </c>
      <c r="N496" s="34">
        <v>5800</v>
      </c>
      <c r="O496" s="34">
        <v>5614</v>
      </c>
      <c r="P496" s="34">
        <v>10000</v>
      </c>
      <c r="Q496" s="34">
        <v>4440</v>
      </c>
      <c r="R496" s="34">
        <v>10300</v>
      </c>
      <c r="S496" s="34">
        <v>4082</v>
      </c>
      <c r="T496" s="34">
        <v>10870</v>
      </c>
      <c r="U496" s="34">
        <v>4824</v>
      </c>
      <c r="V496" s="34">
        <v>7600</v>
      </c>
      <c r="W496" s="34">
        <v>5088</v>
      </c>
      <c r="X496" s="34">
        <v>6200</v>
      </c>
      <c r="Y496" s="34">
        <v>5447</v>
      </c>
      <c r="Z496" s="34">
        <v>6324</v>
      </c>
      <c r="AA496" s="34">
        <v>7770</v>
      </c>
      <c r="AB496" s="34">
        <v>6300</v>
      </c>
      <c r="AC496" s="34">
        <v>4504</v>
      </c>
      <c r="AD496" s="34">
        <v>6426</v>
      </c>
      <c r="AE496" s="34">
        <v>5191</v>
      </c>
      <c r="AF496" s="34">
        <v>6426</v>
      </c>
      <c r="AG496" s="34">
        <v>5519</v>
      </c>
      <c r="AH496" s="34">
        <v>6586</v>
      </c>
      <c r="AI496" s="34">
        <v>6586</v>
      </c>
      <c r="AJ496" s="34">
        <v>6750</v>
      </c>
      <c r="AK496" s="204">
        <f>SUM(AJ496-AH496)</f>
        <v>164</v>
      </c>
      <c r="AL496" s="201">
        <f>SUM(AK496/AH496)</f>
        <v>0.024901305800182204</v>
      </c>
    </row>
    <row r="497" spans="1:38" ht="12" customHeight="1">
      <c r="A497" s="25">
        <v>1002</v>
      </c>
      <c r="B497" s="26" t="s">
        <v>265</v>
      </c>
      <c r="C497" s="34"/>
      <c r="D497" s="34">
        <v>8320</v>
      </c>
      <c r="E497" s="34">
        <v>8320</v>
      </c>
      <c r="F497" s="34">
        <v>10400</v>
      </c>
      <c r="G497" s="34">
        <v>10400</v>
      </c>
      <c r="H497" s="34">
        <v>10920</v>
      </c>
      <c r="I497" s="34">
        <v>10910</v>
      </c>
      <c r="J497" s="34">
        <v>11247</v>
      </c>
      <c r="K497" s="34">
        <v>11535</v>
      </c>
      <c r="L497" s="34">
        <v>12480</v>
      </c>
      <c r="M497" s="34">
        <v>13931</v>
      </c>
      <c r="N497" s="34">
        <v>13728</v>
      </c>
      <c r="O497" s="34">
        <v>14208</v>
      </c>
      <c r="P497" s="34">
        <v>15000</v>
      </c>
      <c r="Q497" s="34">
        <v>15143</v>
      </c>
      <c r="R497" s="34">
        <v>16500</v>
      </c>
      <c r="S497" s="34">
        <v>16587</v>
      </c>
      <c r="T497" s="34">
        <v>18150</v>
      </c>
      <c r="U497" s="34">
        <v>18268</v>
      </c>
      <c r="V497" s="34">
        <v>20000</v>
      </c>
      <c r="W497" s="34">
        <v>19965</v>
      </c>
      <c r="X497" s="34">
        <v>22000</v>
      </c>
      <c r="Y497" s="34">
        <v>21154</v>
      </c>
      <c r="Z497" s="34">
        <v>24200</v>
      </c>
      <c r="AA497" s="34">
        <v>23362</v>
      </c>
      <c r="AB497" s="34">
        <v>26620</v>
      </c>
      <c r="AC497" s="34">
        <v>26527</v>
      </c>
      <c r="AD497" s="34">
        <v>29282</v>
      </c>
      <c r="AE497" s="34">
        <v>29282</v>
      </c>
      <c r="AF497" s="34">
        <v>32210</v>
      </c>
      <c r="AG497" s="34">
        <v>32129</v>
      </c>
      <c r="AH497" s="34">
        <v>35431</v>
      </c>
      <c r="AI497" s="34">
        <v>35431</v>
      </c>
      <c r="AJ497" s="34">
        <v>38974</v>
      </c>
      <c r="AK497" s="204">
        <f aca="true" t="shared" si="370" ref="AK497:AK506">SUM(AJ497-AH497)</f>
        <v>3543</v>
      </c>
      <c r="AL497" s="201">
        <f aca="true" t="shared" si="371" ref="AL497:AL506">SUM(AK497/AH497)</f>
        <v>0.09999717761282492</v>
      </c>
    </row>
    <row r="498" spans="1:38" ht="12" customHeight="1">
      <c r="A498" s="25">
        <v>1005</v>
      </c>
      <c r="B498" s="26" t="s">
        <v>444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>
        <v>3088</v>
      </c>
      <c r="AD498" s="34"/>
      <c r="AE498" s="34">
        <v>1479</v>
      </c>
      <c r="AF498" s="34"/>
      <c r="AG498" s="34">
        <v>1952</v>
      </c>
      <c r="AH498" s="34"/>
      <c r="AI498" s="34"/>
      <c r="AJ498" s="34"/>
      <c r="AK498" s="204"/>
      <c r="AL498" s="201"/>
    </row>
    <row r="499" spans="1:38" ht="12" customHeight="1">
      <c r="A499" s="25">
        <v>1020</v>
      </c>
      <c r="B499" s="26" t="s">
        <v>93</v>
      </c>
      <c r="C499" s="34">
        <v>1188</v>
      </c>
      <c r="D499" s="34">
        <v>1533</v>
      </c>
      <c r="E499" s="34">
        <v>1401</v>
      </c>
      <c r="F499" s="34">
        <v>1692</v>
      </c>
      <c r="G499" s="34">
        <v>1491</v>
      </c>
      <c r="H499" s="34">
        <v>1759</v>
      </c>
      <c r="I499" s="34">
        <v>1554</v>
      </c>
      <c r="J499" s="34">
        <v>1811</v>
      </c>
      <c r="K499" s="34">
        <v>1580</v>
      </c>
      <c r="L499" s="34">
        <v>1937</v>
      </c>
      <c r="M499" s="34">
        <v>1213</v>
      </c>
      <c r="N499" s="34">
        <v>1494</v>
      </c>
      <c r="O499" s="34">
        <v>1263</v>
      </c>
      <c r="P499" s="34">
        <v>1600</v>
      </c>
      <c r="Q499" s="34">
        <v>1502</v>
      </c>
      <c r="R499" s="34">
        <v>2050</v>
      </c>
      <c r="S499" s="34">
        <v>1607</v>
      </c>
      <c r="T499" s="34">
        <v>2220</v>
      </c>
      <c r="U499" s="34">
        <v>1740</v>
      </c>
      <c r="V499" s="34">
        <v>2115</v>
      </c>
      <c r="W499" s="34">
        <v>1955</v>
      </c>
      <c r="X499" s="34">
        <v>2180</v>
      </c>
      <c r="Y499" s="34">
        <v>2024</v>
      </c>
      <c r="Z499" s="34">
        <v>2335</v>
      </c>
      <c r="AA499" s="34">
        <v>2397</v>
      </c>
      <c r="AB499" s="34">
        <v>2518</v>
      </c>
      <c r="AC499" s="34">
        <v>2610</v>
      </c>
      <c r="AD499" s="34">
        <v>2732</v>
      </c>
      <c r="AE499" s="34">
        <v>2742</v>
      </c>
      <c r="AF499" s="34">
        <v>2956</v>
      </c>
      <c r="AG499" s="34">
        <v>3024</v>
      </c>
      <c r="AH499" s="34">
        <v>3214</v>
      </c>
      <c r="AI499" s="34">
        <v>3214</v>
      </c>
      <c r="AJ499" s="34">
        <v>3498</v>
      </c>
      <c r="AK499" s="204">
        <f t="shared" si="370"/>
        <v>284</v>
      </c>
      <c r="AL499" s="201">
        <f t="shared" si="371"/>
        <v>0.08836341008089608</v>
      </c>
    </row>
    <row r="500" spans="1:38" s="24" customFormat="1" ht="12" customHeight="1">
      <c r="A500" s="30"/>
      <c r="B500" s="26" t="s">
        <v>130</v>
      </c>
      <c r="C500" s="33">
        <f aca="true" t="shared" si="372" ref="C500:Z500">SUM(C496:C499)</f>
        <v>16491</v>
      </c>
      <c r="D500" s="33">
        <f t="shared" si="372"/>
        <v>21573</v>
      </c>
      <c r="E500" s="33">
        <f t="shared" si="372"/>
        <v>19721</v>
      </c>
      <c r="F500" s="33">
        <f t="shared" si="372"/>
        <v>23812</v>
      </c>
      <c r="G500" s="33">
        <f>SUM(G496:G499)</f>
        <v>20984</v>
      </c>
      <c r="H500" s="33">
        <f t="shared" si="372"/>
        <v>24751</v>
      </c>
      <c r="I500" s="33">
        <f t="shared" si="372"/>
        <v>22105</v>
      </c>
      <c r="J500" s="33">
        <f t="shared" si="372"/>
        <v>25493</v>
      </c>
      <c r="K500" s="33">
        <f t="shared" si="372"/>
        <v>22254</v>
      </c>
      <c r="L500" s="33">
        <f t="shared" si="372"/>
        <v>27349</v>
      </c>
      <c r="M500" s="33">
        <f t="shared" si="372"/>
        <v>17131</v>
      </c>
      <c r="N500" s="33">
        <f t="shared" si="372"/>
        <v>21022</v>
      </c>
      <c r="O500" s="33">
        <f t="shared" si="372"/>
        <v>21085</v>
      </c>
      <c r="P500" s="33">
        <f t="shared" si="372"/>
        <v>26600</v>
      </c>
      <c r="Q500" s="33">
        <f t="shared" si="372"/>
        <v>21085</v>
      </c>
      <c r="R500" s="33">
        <f t="shared" si="372"/>
        <v>28850</v>
      </c>
      <c r="S500" s="33">
        <f t="shared" si="372"/>
        <v>22276</v>
      </c>
      <c r="T500" s="33">
        <f t="shared" si="372"/>
        <v>31240</v>
      </c>
      <c r="U500" s="33">
        <f t="shared" si="372"/>
        <v>24832</v>
      </c>
      <c r="V500" s="33">
        <f t="shared" si="372"/>
        <v>29715</v>
      </c>
      <c r="W500" s="33">
        <f t="shared" si="372"/>
        <v>27008</v>
      </c>
      <c r="X500" s="33">
        <f t="shared" si="372"/>
        <v>30380</v>
      </c>
      <c r="Y500" s="33">
        <f t="shared" si="372"/>
        <v>28625</v>
      </c>
      <c r="Z500" s="33">
        <f t="shared" si="372"/>
        <v>32859</v>
      </c>
      <c r="AA500" s="33">
        <f aca="true" t="shared" si="373" ref="AA500:AF500">SUM(AA496:AA499)</f>
        <v>33529</v>
      </c>
      <c r="AB500" s="33">
        <f t="shared" si="373"/>
        <v>35438</v>
      </c>
      <c r="AC500" s="33">
        <f t="shared" si="373"/>
        <v>36729</v>
      </c>
      <c r="AD500" s="33">
        <f t="shared" si="373"/>
        <v>38440</v>
      </c>
      <c r="AE500" s="33">
        <f t="shared" si="373"/>
        <v>38694</v>
      </c>
      <c r="AF500" s="33">
        <f t="shared" si="373"/>
        <v>41592</v>
      </c>
      <c r="AG500" s="33">
        <f>SUM(AG496:AG499)</f>
        <v>42624</v>
      </c>
      <c r="AH500" s="33">
        <f>SUM(AH496:AH499)</f>
        <v>45231</v>
      </c>
      <c r="AI500" s="33">
        <f>SUM(AI496:AI499)</f>
        <v>45231</v>
      </c>
      <c r="AJ500" s="33">
        <f>SUM(AJ496:AJ499)</f>
        <v>49222</v>
      </c>
      <c r="AK500" s="206">
        <f t="shared" si="370"/>
        <v>3991</v>
      </c>
      <c r="AL500" s="202">
        <f t="shared" si="371"/>
        <v>0.08823594437443347</v>
      </c>
    </row>
    <row r="501" spans="1:38" ht="12" customHeight="1">
      <c r="A501" s="25">
        <v>2004</v>
      </c>
      <c r="B501" s="26" t="s">
        <v>98</v>
      </c>
      <c r="C501" s="34">
        <v>5282</v>
      </c>
      <c r="D501" s="34">
        <v>4500</v>
      </c>
      <c r="E501" s="34">
        <v>4500</v>
      </c>
      <c r="F501" s="34">
        <v>4500</v>
      </c>
      <c r="G501" s="34">
        <v>4658</v>
      </c>
      <c r="H501" s="34">
        <v>4000</v>
      </c>
      <c r="I501" s="34">
        <v>6122</v>
      </c>
      <c r="J501" s="34">
        <v>4000</v>
      </c>
      <c r="K501" s="34">
        <v>10611</v>
      </c>
      <c r="L501" s="34">
        <v>3700</v>
      </c>
      <c r="M501" s="34">
        <v>12381</v>
      </c>
      <c r="N501" s="34">
        <v>8000</v>
      </c>
      <c r="O501" s="34">
        <v>6241</v>
      </c>
      <c r="P501" s="34">
        <v>9000</v>
      </c>
      <c r="Q501" s="34">
        <v>3855</v>
      </c>
      <c r="R501" s="34">
        <v>9000</v>
      </c>
      <c r="S501" s="34">
        <v>7406</v>
      </c>
      <c r="T501" s="34">
        <v>5000</v>
      </c>
      <c r="U501" s="34">
        <v>8039</v>
      </c>
      <c r="V501" s="34">
        <v>5000</v>
      </c>
      <c r="W501" s="34">
        <v>2466</v>
      </c>
      <c r="X501" s="34">
        <v>7000</v>
      </c>
      <c r="Y501" s="34">
        <v>2028</v>
      </c>
      <c r="Z501" s="34">
        <v>6890</v>
      </c>
      <c r="AA501" s="34">
        <v>2139</v>
      </c>
      <c r="AB501" s="34">
        <v>6890</v>
      </c>
      <c r="AC501" s="34">
        <v>1936</v>
      </c>
      <c r="AD501" s="34">
        <v>6890</v>
      </c>
      <c r="AE501" s="34">
        <v>5652</v>
      </c>
      <c r="AF501" s="34">
        <v>6890</v>
      </c>
      <c r="AG501" s="34">
        <v>2741</v>
      </c>
      <c r="AH501" s="34">
        <v>6890</v>
      </c>
      <c r="AI501" s="34">
        <v>6890</v>
      </c>
      <c r="AJ501" s="34">
        <v>6890</v>
      </c>
      <c r="AK501" s="204">
        <f t="shared" si="370"/>
        <v>0</v>
      </c>
      <c r="AL501" s="201">
        <f t="shared" si="371"/>
        <v>0</v>
      </c>
    </row>
    <row r="502" spans="1:38" ht="12" customHeight="1">
      <c r="A502" s="25">
        <v>2034</v>
      </c>
      <c r="B502" s="26" t="s">
        <v>110</v>
      </c>
      <c r="C502" s="34">
        <v>539</v>
      </c>
      <c r="D502" s="34">
        <v>1500</v>
      </c>
      <c r="E502" s="34">
        <v>1300</v>
      </c>
      <c r="F502" s="34">
        <v>1300</v>
      </c>
      <c r="G502" s="34">
        <v>737</v>
      </c>
      <c r="H502" s="34">
        <v>1300</v>
      </c>
      <c r="I502" s="34">
        <v>150</v>
      </c>
      <c r="J502" s="34">
        <v>1300</v>
      </c>
      <c r="K502" s="34">
        <v>130</v>
      </c>
      <c r="L502" s="34">
        <v>1000</v>
      </c>
      <c r="M502" s="34">
        <v>382</v>
      </c>
      <c r="N502" s="34">
        <v>5000</v>
      </c>
      <c r="O502" s="34">
        <v>399</v>
      </c>
      <c r="P502" s="34">
        <v>4000</v>
      </c>
      <c r="Q502" s="34">
        <v>554</v>
      </c>
      <c r="R502" s="34">
        <v>4000</v>
      </c>
      <c r="S502" s="34">
        <v>0</v>
      </c>
      <c r="T502" s="34">
        <v>4000</v>
      </c>
      <c r="U502" s="34">
        <v>279</v>
      </c>
      <c r="V502" s="34">
        <v>4000</v>
      </c>
      <c r="W502" s="34">
        <v>125</v>
      </c>
      <c r="X502" s="34">
        <v>2000</v>
      </c>
      <c r="Y502" s="34">
        <v>50</v>
      </c>
      <c r="Z502" s="34">
        <v>4500</v>
      </c>
      <c r="AA502" s="34">
        <v>1193</v>
      </c>
      <c r="AB502" s="34">
        <v>4500</v>
      </c>
      <c r="AC502" s="34">
        <v>100</v>
      </c>
      <c r="AD502" s="34">
        <v>4500</v>
      </c>
      <c r="AE502" s="34">
        <v>1290</v>
      </c>
      <c r="AF502" s="34">
        <v>4500</v>
      </c>
      <c r="AG502" s="34">
        <v>15</v>
      </c>
      <c r="AH502" s="34">
        <v>4500</v>
      </c>
      <c r="AI502" s="34">
        <v>4500</v>
      </c>
      <c r="AJ502" s="34">
        <v>4500</v>
      </c>
      <c r="AK502" s="204">
        <f t="shared" si="370"/>
        <v>0</v>
      </c>
      <c r="AL502" s="201">
        <f t="shared" si="371"/>
        <v>0</v>
      </c>
    </row>
    <row r="503" spans="1:38" ht="12" customHeight="1">
      <c r="A503" s="25">
        <v>3006</v>
      </c>
      <c r="B503" s="26" t="s">
        <v>145</v>
      </c>
      <c r="C503" s="34">
        <v>1173</v>
      </c>
      <c r="D503" s="34">
        <v>1400</v>
      </c>
      <c r="E503" s="34">
        <v>1400</v>
      </c>
      <c r="F503" s="34">
        <v>1400</v>
      </c>
      <c r="G503" s="34">
        <v>1087</v>
      </c>
      <c r="H503" s="34">
        <v>1400</v>
      </c>
      <c r="I503" s="34">
        <v>349</v>
      </c>
      <c r="J503" s="34">
        <v>1400</v>
      </c>
      <c r="K503" s="34">
        <v>99</v>
      </c>
      <c r="L503" s="34">
        <v>1000</v>
      </c>
      <c r="M503" s="34">
        <v>331</v>
      </c>
      <c r="N503" s="34">
        <v>1000</v>
      </c>
      <c r="O503" s="34">
        <v>81</v>
      </c>
      <c r="P503" s="34">
        <v>1000</v>
      </c>
      <c r="Q503" s="34">
        <v>354</v>
      </c>
      <c r="R503" s="34">
        <v>1000</v>
      </c>
      <c r="S503" s="34">
        <v>122</v>
      </c>
      <c r="T503" s="34">
        <v>1000</v>
      </c>
      <c r="U503" s="34">
        <v>50</v>
      </c>
      <c r="V503" s="34">
        <v>1000</v>
      </c>
      <c r="W503" s="34">
        <v>108</v>
      </c>
      <c r="X503" s="34">
        <v>200</v>
      </c>
      <c r="Y503" s="34">
        <v>135</v>
      </c>
      <c r="Z503" s="34">
        <v>200</v>
      </c>
      <c r="AA503" s="34">
        <v>0</v>
      </c>
      <c r="AB503" s="34">
        <v>200</v>
      </c>
      <c r="AC503" s="34">
        <v>50</v>
      </c>
      <c r="AD503" s="34">
        <v>200</v>
      </c>
      <c r="AE503" s="34">
        <v>151</v>
      </c>
      <c r="AF503" s="34">
        <v>200</v>
      </c>
      <c r="AG503" s="34">
        <v>107</v>
      </c>
      <c r="AH503" s="34">
        <v>200</v>
      </c>
      <c r="AI503" s="34">
        <v>200</v>
      </c>
      <c r="AJ503" s="34">
        <v>200</v>
      </c>
      <c r="AK503" s="204">
        <f t="shared" si="370"/>
        <v>0</v>
      </c>
      <c r="AL503" s="201">
        <f t="shared" si="371"/>
        <v>0</v>
      </c>
    </row>
    <row r="504" spans="1:38" ht="12" customHeight="1">
      <c r="A504" s="25">
        <v>4001</v>
      </c>
      <c r="B504" s="26" t="s">
        <v>124</v>
      </c>
      <c r="C504" s="34">
        <v>2995</v>
      </c>
      <c r="D504" s="34">
        <v>1800</v>
      </c>
      <c r="E504" s="34">
        <v>1800</v>
      </c>
      <c r="F504" s="34">
        <v>1800</v>
      </c>
      <c r="G504" s="34">
        <v>1518</v>
      </c>
      <c r="H504" s="34">
        <v>1500</v>
      </c>
      <c r="I504" s="34">
        <v>0</v>
      </c>
      <c r="J504" s="34">
        <v>1500</v>
      </c>
      <c r="K504" s="34">
        <v>0</v>
      </c>
      <c r="L504" s="34">
        <v>750</v>
      </c>
      <c r="M504" s="34">
        <v>6383</v>
      </c>
      <c r="N504" s="34">
        <v>0</v>
      </c>
      <c r="O504" s="34">
        <v>6675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  <c r="Z504" s="34">
        <v>0</v>
      </c>
      <c r="AA504" s="34">
        <v>0</v>
      </c>
      <c r="AB504" s="34">
        <v>0</v>
      </c>
      <c r="AC504" s="34">
        <v>0</v>
      </c>
      <c r="AD504" s="34">
        <v>0</v>
      </c>
      <c r="AE504" s="34">
        <v>0</v>
      </c>
      <c r="AF504" s="34">
        <v>0</v>
      </c>
      <c r="AG504" s="34">
        <v>0</v>
      </c>
      <c r="AH504" s="34">
        <v>0</v>
      </c>
      <c r="AI504" s="34">
        <v>0</v>
      </c>
      <c r="AJ504" s="34">
        <v>0</v>
      </c>
      <c r="AK504" s="204"/>
      <c r="AL504" s="201"/>
    </row>
    <row r="505" spans="1:38" s="24" customFormat="1" ht="12" customHeight="1">
      <c r="A505" s="30"/>
      <c r="B505" s="26" t="s">
        <v>138</v>
      </c>
      <c r="C505" s="33">
        <f aca="true" t="shared" si="374" ref="C505:Z505">SUM(C501:C504)</f>
        <v>9989</v>
      </c>
      <c r="D505" s="33">
        <f t="shared" si="374"/>
        <v>9200</v>
      </c>
      <c r="E505" s="33">
        <f t="shared" si="374"/>
        <v>9000</v>
      </c>
      <c r="F505" s="33">
        <f t="shared" si="374"/>
        <v>9000</v>
      </c>
      <c r="G505" s="33">
        <f>SUM(G501:G504)</f>
        <v>8000</v>
      </c>
      <c r="H505" s="33">
        <f t="shared" si="374"/>
        <v>8200</v>
      </c>
      <c r="I505" s="33">
        <f t="shared" si="374"/>
        <v>6621</v>
      </c>
      <c r="J505" s="33">
        <f t="shared" si="374"/>
        <v>8200</v>
      </c>
      <c r="K505" s="33">
        <f t="shared" si="374"/>
        <v>10840</v>
      </c>
      <c r="L505" s="33">
        <f t="shared" si="374"/>
        <v>6450</v>
      </c>
      <c r="M505" s="33">
        <f t="shared" si="374"/>
        <v>19477</v>
      </c>
      <c r="N505" s="33">
        <f t="shared" si="374"/>
        <v>14000</v>
      </c>
      <c r="O505" s="33">
        <f t="shared" si="374"/>
        <v>13396</v>
      </c>
      <c r="P505" s="33">
        <f t="shared" si="374"/>
        <v>14000</v>
      </c>
      <c r="Q505" s="33">
        <f t="shared" si="374"/>
        <v>4763</v>
      </c>
      <c r="R505" s="33">
        <f t="shared" si="374"/>
        <v>14000</v>
      </c>
      <c r="S505" s="33">
        <f t="shared" si="374"/>
        <v>7528</v>
      </c>
      <c r="T505" s="33">
        <f t="shared" si="374"/>
        <v>10000</v>
      </c>
      <c r="U505" s="33">
        <f t="shared" si="374"/>
        <v>8368</v>
      </c>
      <c r="V505" s="33">
        <f t="shared" si="374"/>
        <v>10000</v>
      </c>
      <c r="W505" s="33">
        <f t="shared" si="374"/>
        <v>2699</v>
      </c>
      <c r="X505" s="33">
        <f t="shared" si="374"/>
        <v>9200</v>
      </c>
      <c r="Y505" s="33">
        <f t="shared" si="374"/>
        <v>2213</v>
      </c>
      <c r="Z505" s="33">
        <f t="shared" si="374"/>
        <v>11590</v>
      </c>
      <c r="AA505" s="33">
        <f aca="true" t="shared" si="375" ref="AA505:AF505">SUM(AA501:AA504)</f>
        <v>3332</v>
      </c>
      <c r="AB505" s="33">
        <f t="shared" si="375"/>
        <v>11590</v>
      </c>
      <c r="AC505" s="33">
        <f t="shared" si="375"/>
        <v>2086</v>
      </c>
      <c r="AD505" s="33">
        <f t="shared" si="375"/>
        <v>11590</v>
      </c>
      <c r="AE505" s="33">
        <f t="shared" si="375"/>
        <v>7093</v>
      </c>
      <c r="AF505" s="33">
        <f t="shared" si="375"/>
        <v>11590</v>
      </c>
      <c r="AG505" s="33">
        <f>SUM(AG501:AG504)</f>
        <v>2863</v>
      </c>
      <c r="AH505" s="33">
        <f>SUM(AH501:AH504)</f>
        <v>11590</v>
      </c>
      <c r="AI505" s="33">
        <f>SUM(AI501:AI504)</f>
        <v>11590</v>
      </c>
      <c r="AJ505" s="33">
        <f>SUM(AJ501:AJ504)</f>
        <v>11590</v>
      </c>
      <c r="AK505" s="206">
        <f t="shared" si="370"/>
        <v>0</v>
      </c>
      <c r="AL505" s="202">
        <f t="shared" si="371"/>
        <v>0</v>
      </c>
    </row>
    <row r="506" spans="1:38" s="24" customFormat="1" ht="12" customHeight="1">
      <c r="A506" s="30">
        <v>530</v>
      </c>
      <c r="B506" s="26" t="s">
        <v>51</v>
      </c>
      <c r="C506" s="33">
        <f aca="true" t="shared" si="376" ref="C506:Z506">SUM(C500+C505)</f>
        <v>26480</v>
      </c>
      <c r="D506" s="33">
        <f t="shared" si="376"/>
        <v>30773</v>
      </c>
      <c r="E506" s="33">
        <f t="shared" si="376"/>
        <v>28721</v>
      </c>
      <c r="F506" s="33">
        <f t="shared" si="376"/>
        <v>32812</v>
      </c>
      <c r="G506" s="33">
        <f>SUM(G500+G505)</f>
        <v>28984</v>
      </c>
      <c r="H506" s="33">
        <f t="shared" si="376"/>
        <v>32951</v>
      </c>
      <c r="I506" s="33">
        <f t="shared" si="376"/>
        <v>28726</v>
      </c>
      <c r="J506" s="33">
        <f t="shared" si="376"/>
        <v>33693</v>
      </c>
      <c r="K506" s="33">
        <f t="shared" si="376"/>
        <v>33094</v>
      </c>
      <c r="L506" s="33">
        <f t="shared" si="376"/>
        <v>33799</v>
      </c>
      <c r="M506" s="33">
        <f t="shared" si="376"/>
        <v>36608</v>
      </c>
      <c r="N506" s="33">
        <f t="shared" si="376"/>
        <v>35022</v>
      </c>
      <c r="O506" s="33">
        <f t="shared" si="376"/>
        <v>34481</v>
      </c>
      <c r="P506" s="33">
        <f t="shared" si="376"/>
        <v>40600</v>
      </c>
      <c r="Q506" s="33">
        <f t="shared" si="376"/>
        <v>25848</v>
      </c>
      <c r="R506" s="33">
        <f t="shared" si="376"/>
        <v>42850</v>
      </c>
      <c r="S506" s="33">
        <f t="shared" si="376"/>
        <v>29804</v>
      </c>
      <c r="T506" s="33">
        <f t="shared" si="376"/>
        <v>41240</v>
      </c>
      <c r="U506" s="33">
        <f t="shared" si="376"/>
        <v>33200</v>
      </c>
      <c r="V506" s="33">
        <f t="shared" si="376"/>
        <v>39715</v>
      </c>
      <c r="W506" s="33">
        <f t="shared" si="376"/>
        <v>29707</v>
      </c>
      <c r="X506" s="33">
        <f t="shared" si="376"/>
        <v>39580</v>
      </c>
      <c r="Y506" s="33">
        <f t="shared" si="376"/>
        <v>30838</v>
      </c>
      <c r="Z506" s="33">
        <f t="shared" si="376"/>
        <v>44449</v>
      </c>
      <c r="AA506" s="33">
        <f aca="true" t="shared" si="377" ref="AA506:AF506">SUM(AA500+AA505)</f>
        <v>36861</v>
      </c>
      <c r="AB506" s="33">
        <f t="shared" si="377"/>
        <v>47028</v>
      </c>
      <c r="AC506" s="33">
        <f t="shared" si="377"/>
        <v>38815</v>
      </c>
      <c r="AD506" s="33">
        <f t="shared" si="377"/>
        <v>50030</v>
      </c>
      <c r="AE506" s="33">
        <f t="shared" si="377"/>
        <v>45787</v>
      </c>
      <c r="AF506" s="33">
        <f t="shared" si="377"/>
        <v>53182</v>
      </c>
      <c r="AG506" s="33">
        <f>SUM(AG500+AG505)</f>
        <v>45487</v>
      </c>
      <c r="AH506" s="33">
        <f>SUM(AH500+AH505)</f>
        <v>56821</v>
      </c>
      <c r="AI506" s="33">
        <f>SUM(AI500+AI505)</f>
        <v>56821</v>
      </c>
      <c r="AJ506" s="33">
        <f>SUM(AJ500+AJ505)</f>
        <v>60812</v>
      </c>
      <c r="AK506" s="206">
        <f t="shared" si="370"/>
        <v>3991</v>
      </c>
      <c r="AL506" s="202">
        <f t="shared" si="371"/>
        <v>0.070238116189437</v>
      </c>
    </row>
    <row r="507" spans="1:38" ht="12" customHeight="1">
      <c r="A507" s="3">
        <v>600</v>
      </c>
      <c r="B507" s="29" t="s">
        <v>266</v>
      </c>
      <c r="C507" s="3" t="s">
        <v>1</v>
      </c>
      <c r="D507" s="6" t="s">
        <v>2</v>
      </c>
      <c r="E507" s="6" t="s">
        <v>1</v>
      </c>
      <c r="F507" s="6" t="s">
        <v>2</v>
      </c>
      <c r="G507" s="6" t="s">
        <v>1</v>
      </c>
      <c r="H507" s="6" t="s">
        <v>2</v>
      </c>
      <c r="I507" s="6" t="s">
        <v>1</v>
      </c>
      <c r="J507" s="6" t="s">
        <v>2</v>
      </c>
      <c r="K507" s="6" t="s">
        <v>1</v>
      </c>
      <c r="L507" s="6" t="s">
        <v>2</v>
      </c>
      <c r="M507" s="6" t="s">
        <v>1</v>
      </c>
      <c r="N507" s="6" t="s">
        <v>2</v>
      </c>
      <c r="O507" s="6" t="s">
        <v>1</v>
      </c>
      <c r="P507" s="6" t="s">
        <v>2</v>
      </c>
      <c r="Q507" s="6" t="s">
        <v>41</v>
      </c>
      <c r="R507" s="6" t="s">
        <v>2</v>
      </c>
      <c r="S507" s="6" t="s">
        <v>1</v>
      </c>
      <c r="T507" s="6" t="s">
        <v>2</v>
      </c>
      <c r="U507" s="6" t="s">
        <v>41</v>
      </c>
      <c r="V507" s="6" t="s">
        <v>2</v>
      </c>
      <c r="W507" s="6" t="s">
        <v>1</v>
      </c>
      <c r="X507" s="6" t="s">
        <v>2</v>
      </c>
      <c r="Y507" s="6" t="s">
        <v>1</v>
      </c>
      <c r="Z507" s="6" t="s">
        <v>2</v>
      </c>
      <c r="AA507" s="6" t="s">
        <v>1</v>
      </c>
      <c r="AB507" s="6" t="s">
        <v>2</v>
      </c>
      <c r="AC507" s="3" t="s">
        <v>1</v>
      </c>
      <c r="AD507" s="3" t="s">
        <v>2</v>
      </c>
      <c r="AE507" s="3" t="s">
        <v>1</v>
      </c>
      <c r="AF507" s="3" t="s">
        <v>2</v>
      </c>
      <c r="AG507" s="3" t="s">
        <v>1</v>
      </c>
      <c r="AH507" s="3" t="s">
        <v>2</v>
      </c>
      <c r="AI507" s="3" t="s">
        <v>3</v>
      </c>
      <c r="AJ507" s="3" t="s">
        <v>2</v>
      </c>
      <c r="AK507" s="197" t="s">
        <v>461</v>
      </c>
      <c r="AL507" s="197" t="s">
        <v>462</v>
      </c>
    </row>
    <row r="508" spans="1:38" ht="12" customHeight="1">
      <c r="A508" s="3"/>
      <c r="B508" s="29"/>
      <c r="C508" s="3" t="s">
        <v>4</v>
      </c>
      <c r="D508" s="6" t="s">
        <v>5</v>
      </c>
      <c r="E508" s="6" t="s">
        <v>5</v>
      </c>
      <c r="F508" s="6" t="s">
        <v>6</v>
      </c>
      <c r="G508" s="6" t="s">
        <v>6</v>
      </c>
      <c r="H508" s="6" t="s">
        <v>7</v>
      </c>
      <c r="I508" s="6" t="s">
        <v>7</v>
      </c>
      <c r="J508" s="6" t="s">
        <v>8</v>
      </c>
      <c r="K508" s="6" t="s">
        <v>8</v>
      </c>
      <c r="L508" s="6" t="s">
        <v>9</v>
      </c>
      <c r="M508" s="6" t="s">
        <v>9</v>
      </c>
      <c r="N508" s="6" t="s">
        <v>42</v>
      </c>
      <c r="O508" s="6" t="s">
        <v>10</v>
      </c>
      <c r="P508" s="6" t="s">
        <v>43</v>
      </c>
      <c r="Q508" s="6" t="s">
        <v>43</v>
      </c>
      <c r="R508" s="6" t="s">
        <v>44</v>
      </c>
      <c r="S508" s="6" t="s">
        <v>12</v>
      </c>
      <c r="T508" s="6" t="s">
        <v>13</v>
      </c>
      <c r="U508" s="6" t="s">
        <v>13</v>
      </c>
      <c r="V508" s="6" t="s">
        <v>14</v>
      </c>
      <c r="W508" s="6" t="s">
        <v>14</v>
      </c>
      <c r="X508" s="6" t="s">
        <v>15</v>
      </c>
      <c r="Y508" s="6" t="s">
        <v>15</v>
      </c>
      <c r="Z508" s="6" t="s">
        <v>16</v>
      </c>
      <c r="AA508" s="6" t="s">
        <v>16</v>
      </c>
      <c r="AB508" s="6" t="s">
        <v>17</v>
      </c>
      <c r="AC508" s="6" t="s">
        <v>17</v>
      </c>
      <c r="AD508" s="6" t="s">
        <v>427</v>
      </c>
      <c r="AE508" s="6" t="s">
        <v>427</v>
      </c>
      <c r="AF508" s="6" t="s">
        <v>439</v>
      </c>
      <c r="AG508" s="6" t="s">
        <v>439</v>
      </c>
      <c r="AH508" s="6" t="s">
        <v>452</v>
      </c>
      <c r="AI508" s="6" t="s">
        <v>452</v>
      </c>
      <c r="AJ508" s="6" t="s">
        <v>464</v>
      </c>
      <c r="AK508" s="198" t="s">
        <v>463</v>
      </c>
      <c r="AL508" s="198" t="s">
        <v>463</v>
      </c>
    </row>
    <row r="509" spans="1:36" ht="12" customHeight="1">
      <c r="A509" s="25">
        <v>1001</v>
      </c>
      <c r="B509" s="26" t="s">
        <v>90</v>
      </c>
      <c r="C509" s="34">
        <v>43743</v>
      </c>
      <c r="D509" s="34">
        <v>44702</v>
      </c>
      <c r="E509" s="34">
        <v>45908</v>
      </c>
      <c r="F509" s="34">
        <v>48600</v>
      </c>
      <c r="G509" s="34">
        <v>48942</v>
      </c>
      <c r="H509" s="34">
        <v>50058</v>
      </c>
      <c r="I509" s="34">
        <v>50538</v>
      </c>
      <c r="J509" s="34">
        <v>57710</v>
      </c>
      <c r="K509" s="34">
        <v>58337</v>
      </c>
      <c r="L509" s="34">
        <v>59417</v>
      </c>
      <c r="M509" s="34">
        <v>58810</v>
      </c>
      <c r="N509" s="34">
        <v>61500</v>
      </c>
      <c r="O509" s="34">
        <v>64208</v>
      </c>
      <c r="P509" s="34">
        <v>63800</v>
      </c>
      <c r="Q509" s="34">
        <v>63853</v>
      </c>
      <c r="R509" s="34">
        <v>66352</v>
      </c>
      <c r="S509" s="34">
        <v>66352</v>
      </c>
      <c r="T509" s="34">
        <v>69193</v>
      </c>
      <c r="U509" s="34">
        <v>65636</v>
      </c>
      <c r="V509" s="34">
        <v>35200</v>
      </c>
      <c r="W509" s="34">
        <v>31150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385</v>
      </c>
      <c r="AD509" s="34"/>
      <c r="AE509" s="34"/>
      <c r="AF509" s="34"/>
      <c r="AG509" s="34"/>
      <c r="AH509" s="34"/>
      <c r="AI509" s="34"/>
      <c r="AJ509" s="34"/>
    </row>
    <row r="510" spans="1:36" s="24" customFormat="1" ht="12" customHeight="1">
      <c r="A510" s="25">
        <v>1002</v>
      </c>
      <c r="B510" s="26" t="s">
        <v>91</v>
      </c>
      <c r="C510" s="34">
        <v>4342</v>
      </c>
      <c r="D510" s="34">
        <v>4120</v>
      </c>
      <c r="E510" s="34">
        <v>4380</v>
      </c>
      <c r="F510" s="34">
        <v>5560</v>
      </c>
      <c r="G510" s="34">
        <v>5885</v>
      </c>
      <c r="H510" s="34">
        <v>5728</v>
      </c>
      <c r="I510" s="34">
        <v>6302</v>
      </c>
      <c r="J510" s="34">
        <v>5900</v>
      </c>
      <c r="K510" s="34">
        <v>7094</v>
      </c>
      <c r="L510" s="34">
        <v>6136</v>
      </c>
      <c r="M510" s="34">
        <v>7062</v>
      </c>
      <c r="N510" s="34">
        <v>7241</v>
      </c>
      <c r="O510" s="34">
        <v>7833</v>
      </c>
      <c r="P510" s="34">
        <v>9174</v>
      </c>
      <c r="Q510" s="34">
        <v>9778</v>
      </c>
      <c r="R510" s="34">
        <v>10000</v>
      </c>
      <c r="S510" s="34">
        <v>9113</v>
      </c>
      <c r="T510" s="34">
        <v>10400</v>
      </c>
      <c r="U510" s="34">
        <v>8451</v>
      </c>
      <c r="V510" s="34">
        <v>10400</v>
      </c>
      <c r="W510" s="34">
        <v>8483</v>
      </c>
      <c r="X510" s="34">
        <v>10400</v>
      </c>
      <c r="Y510" s="34">
        <v>9140</v>
      </c>
      <c r="Z510" s="34">
        <v>10608</v>
      </c>
      <c r="AA510" s="34">
        <v>9179</v>
      </c>
      <c r="AB510" s="34">
        <v>0</v>
      </c>
      <c r="AC510" s="34"/>
      <c r="AD510" s="34">
        <v>0</v>
      </c>
      <c r="AE510" s="34">
        <v>0</v>
      </c>
      <c r="AF510" s="34">
        <v>0</v>
      </c>
      <c r="AG510" s="34"/>
      <c r="AH510" s="34"/>
      <c r="AI510" s="34"/>
      <c r="AJ510" s="34"/>
    </row>
    <row r="511" spans="1:36" s="24" customFormat="1" ht="12" customHeight="1">
      <c r="A511" s="25">
        <v>1020</v>
      </c>
      <c r="B511" s="26" t="s">
        <v>93</v>
      </c>
      <c r="C511" s="34">
        <v>3861</v>
      </c>
      <c r="D511" s="34">
        <v>3735</v>
      </c>
      <c r="E511" s="34">
        <v>3986</v>
      </c>
      <c r="F511" s="34">
        <v>4329</v>
      </c>
      <c r="G511" s="34">
        <v>4417</v>
      </c>
      <c r="H511" s="34">
        <v>4267</v>
      </c>
      <c r="I511" s="34">
        <v>4953</v>
      </c>
      <c r="J511" s="34">
        <v>4866</v>
      </c>
      <c r="K511" s="34">
        <v>5156</v>
      </c>
      <c r="L511" s="34">
        <v>5208</v>
      </c>
      <c r="M511" s="34">
        <v>5247</v>
      </c>
      <c r="N511" s="34">
        <v>5258</v>
      </c>
      <c r="O511" s="34">
        <v>5118</v>
      </c>
      <c r="P511" s="34">
        <v>5498</v>
      </c>
      <c r="Q511" s="34">
        <v>5730</v>
      </c>
      <c r="R511" s="34">
        <v>5805</v>
      </c>
      <c r="S511" s="34">
        <v>5763</v>
      </c>
      <c r="T511" s="34">
        <v>6088</v>
      </c>
      <c r="U511" s="34">
        <v>7844</v>
      </c>
      <c r="V511" s="34">
        <v>2770</v>
      </c>
      <c r="W511" s="34">
        <v>3927</v>
      </c>
      <c r="X511" s="34">
        <v>770</v>
      </c>
      <c r="Y511" s="34">
        <v>770</v>
      </c>
      <c r="Z511" s="34">
        <v>812</v>
      </c>
      <c r="AA511" s="34">
        <v>695</v>
      </c>
      <c r="AB511" s="34"/>
      <c r="AC511" s="34">
        <v>29</v>
      </c>
      <c r="AD511" s="34"/>
      <c r="AE511" s="34"/>
      <c r="AF511" s="34"/>
      <c r="AG511" s="34"/>
      <c r="AH511" s="34"/>
      <c r="AI511" s="34"/>
      <c r="AJ511" s="34"/>
    </row>
    <row r="512" spans="1:36" s="24" customFormat="1" ht="12" customHeight="1">
      <c r="A512" s="30"/>
      <c r="B512" s="26" t="s">
        <v>130</v>
      </c>
      <c r="C512" s="33">
        <f aca="true" t="shared" si="378" ref="C512:H512">SUM(C509:C511)</f>
        <v>51946</v>
      </c>
      <c r="D512" s="4">
        <f t="shared" si="378"/>
        <v>52557</v>
      </c>
      <c r="E512" s="4">
        <f t="shared" si="378"/>
        <v>54274</v>
      </c>
      <c r="F512" s="4">
        <f t="shared" si="378"/>
        <v>58489</v>
      </c>
      <c r="G512" s="4">
        <f>SUM(G509:G511)</f>
        <v>59244</v>
      </c>
      <c r="H512" s="4">
        <f t="shared" si="378"/>
        <v>60053</v>
      </c>
      <c r="I512" s="4">
        <f aca="true" t="shared" si="379" ref="I512:N512">SUM(I509:I511)</f>
        <v>61793</v>
      </c>
      <c r="J512" s="4">
        <f t="shared" si="379"/>
        <v>68476</v>
      </c>
      <c r="K512" s="4">
        <f t="shared" si="379"/>
        <v>70587</v>
      </c>
      <c r="L512" s="4">
        <f t="shared" si="379"/>
        <v>70761</v>
      </c>
      <c r="M512" s="4">
        <f t="shared" si="379"/>
        <v>71119</v>
      </c>
      <c r="N512" s="4">
        <f t="shared" si="379"/>
        <v>73999</v>
      </c>
      <c r="O512" s="4">
        <f aca="true" t="shared" si="380" ref="O512:T512">SUM(O509:O511)</f>
        <v>77159</v>
      </c>
      <c r="P512" s="4">
        <f t="shared" si="380"/>
        <v>78472</v>
      </c>
      <c r="Q512" s="4">
        <f t="shared" si="380"/>
        <v>79361</v>
      </c>
      <c r="R512" s="4">
        <f t="shared" si="380"/>
        <v>82157</v>
      </c>
      <c r="S512" s="4">
        <f t="shared" si="380"/>
        <v>81228</v>
      </c>
      <c r="T512" s="4">
        <f t="shared" si="380"/>
        <v>85681</v>
      </c>
      <c r="U512" s="4">
        <f aca="true" t="shared" si="381" ref="U512:Z512">SUM(U509:U511)</f>
        <v>81931</v>
      </c>
      <c r="V512" s="4">
        <f t="shared" si="381"/>
        <v>48370</v>
      </c>
      <c r="W512" s="4">
        <f t="shared" si="381"/>
        <v>43560</v>
      </c>
      <c r="X512" s="4">
        <f t="shared" si="381"/>
        <v>11170</v>
      </c>
      <c r="Y512" s="4">
        <f t="shared" si="381"/>
        <v>9910</v>
      </c>
      <c r="Z512" s="4">
        <f t="shared" si="381"/>
        <v>11420</v>
      </c>
      <c r="AA512" s="4">
        <f aca="true" t="shared" si="382" ref="AA512:AF512">SUM(AA509:AA511)</f>
        <v>9874</v>
      </c>
      <c r="AB512" s="4">
        <f t="shared" si="382"/>
        <v>0</v>
      </c>
      <c r="AC512" s="4">
        <f t="shared" si="382"/>
        <v>414</v>
      </c>
      <c r="AD512" s="4">
        <f t="shared" si="382"/>
        <v>0</v>
      </c>
      <c r="AE512" s="4">
        <f t="shared" si="382"/>
        <v>0</v>
      </c>
      <c r="AF512" s="4">
        <f t="shared" si="382"/>
        <v>0</v>
      </c>
      <c r="AG512" s="4" t="s">
        <v>348</v>
      </c>
      <c r="AH512" s="4" t="s">
        <v>348</v>
      </c>
      <c r="AI512" s="4" t="s">
        <v>467</v>
      </c>
      <c r="AJ512" s="4" t="s">
        <v>467</v>
      </c>
    </row>
    <row r="513" spans="1:36" ht="12" customHeight="1">
      <c r="A513" s="30">
        <v>2001</v>
      </c>
      <c r="B513" s="26" t="s">
        <v>95</v>
      </c>
      <c r="C513" s="3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28">
        <v>400</v>
      </c>
      <c r="U513" s="4">
        <v>400</v>
      </c>
      <c r="V513" s="28">
        <v>400</v>
      </c>
      <c r="W513" s="28">
        <v>400</v>
      </c>
      <c r="X513" s="28">
        <v>400</v>
      </c>
      <c r="Y513" s="28">
        <v>400</v>
      </c>
      <c r="Z513" s="28">
        <v>400</v>
      </c>
      <c r="AA513" s="28">
        <v>121</v>
      </c>
      <c r="AB513" s="28"/>
      <c r="AC513" s="28">
        <v>0</v>
      </c>
      <c r="AD513" s="28"/>
      <c r="AE513" s="28"/>
      <c r="AF513" s="28"/>
      <c r="AG513" s="28"/>
      <c r="AH513" s="28"/>
      <c r="AI513" s="28"/>
      <c r="AJ513" s="28"/>
    </row>
    <row r="514" spans="1:38" ht="12" customHeight="1">
      <c r="A514" s="25">
        <v>2004</v>
      </c>
      <c r="B514" s="26" t="s">
        <v>131</v>
      </c>
      <c r="C514" s="34">
        <v>0</v>
      </c>
      <c r="D514" s="34">
        <v>300</v>
      </c>
      <c r="E514" s="34">
        <v>300</v>
      </c>
      <c r="F514" s="34">
        <v>300</v>
      </c>
      <c r="G514" s="34">
        <v>0</v>
      </c>
      <c r="H514" s="34">
        <v>300</v>
      </c>
      <c r="I514" s="34">
        <v>0</v>
      </c>
      <c r="J514" s="34">
        <v>300</v>
      </c>
      <c r="K514" s="34">
        <v>243</v>
      </c>
      <c r="L514" s="34">
        <v>300</v>
      </c>
      <c r="M514" s="34">
        <v>34</v>
      </c>
      <c r="N514" s="34">
        <v>300</v>
      </c>
      <c r="O514" s="34">
        <v>299</v>
      </c>
      <c r="P514" s="34">
        <v>300</v>
      </c>
      <c r="Q514" s="34">
        <v>120</v>
      </c>
      <c r="R514" s="34">
        <v>300</v>
      </c>
      <c r="S514" s="34">
        <v>0</v>
      </c>
      <c r="T514" s="34">
        <v>300</v>
      </c>
      <c r="U514" s="34">
        <v>0</v>
      </c>
      <c r="V514" s="34">
        <v>300</v>
      </c>
      <c r="W514" s="34">
        <v>0</v>
      </c>
      <c r="X514" s="34">
        <v>300</v>
      </c>
      <c r="Y514" s="34"/>
      <c r="Z514" s="34">
        <v>300</v>
      </c>
      <c r="AA514" s="34">
        <v>19</v>
      </c>
      <c r="AB514" s="34">
        <v>300</v>
      </c>
      <c r="AC514" s="34">
        <v>0</v>
      </c>
      <c r="AD514" s="34">
        <v>300</v>
      </c>
      <c r="AE514" s="34">
        <v>0</v>
      </c>
      <c r="AF514" s="34">
        <v>300</v>
      </c>
      <c r="AG514" s="34">
        <v>0</v>
      </c>
      <c r="AH514" s="34">
        <v>300</v>
      </c>
      <c r="AI514" s="34">
        <v>300</v>
      </c>
      <c r="AJ514" s="34">
        <v>300</v>
      </c>
      <c r="AK514" s="204">
        <f>SUM(AJ514-AH514)</f>
        <v>0</v>
      </c>
      <c r="AL514" s="201">
        <f>SUM(AK514/AH514)</f>
        <v>0</v>
      </c>
    </row>
    <row r="515" spans="1:38" ht="12" customHeight="1">
      <c r="A515" s="25">
        <v>2006</v>
      </c>
      <c r="B515" s="26" t="s">
        <v>132</v>
      </c>
      <c r="C515" s="34">
        <v>1999</v>
      </c>
      <c r="D515" s="34">
        <v>2000</v>
      </c>
      <c r="E515" s="34">
        <v>1833</v>
      </c>
      <c r="F515" s="34">
        <v>2000</v>
      </c>
      <c r="G515" s="34">
        <v>1666</v>
      </c>
      <c r="H515" s="34">
        <v>2000</v>
      </c>
      <c r="I515" s="34">
        <v>1333</v>
      </c>
      <c r="J515" s="34">
        <v>2000</v>
      </c>
      <c r="K515" s="34">
        <v>1833</v>
      </c>
      <c r="L515" s="34">
        <v>2500</v>
      </c>
      <c r="M515" s="34">
        <v>2125</v>
      </c>
      <c r="N515" s="34">
        <v>2125</v>
      </c>
      <c r="O515" s="34">
        <v>2127</v>
      </c>
      <c r="P515" s="34">
        <v>2125</v>
      </c>
      <c r="Q515" s="34">
        <v>2188</v>
      </c>
      <c r="R515" s="34">
        <v>2500</v>
      </c>
      <c r="S515" s="34">
        <v>2500</v>
      </c>
      <c r="T515" s="34">
        <v>2500</v>
      </c>
      <c r="U515" s="34">
        <v>2500</v>
      </c>
      <c r="V515" s="34">
        <v>1300</v>
      </c>
      <c r="W515" s="34">
        <v>1683</v>
      </c>
      <c r="X515" s="34">
        <v>0</v>
      </c>
      <c r="Y515" s="34">
        <v>0</v>
      </c>
      <c r="Z515" s="34"/>
      <c r="AA515" s="34">
        <v>0</v>
      </c>
      <c r="AB515" s="34">
        <v>200</v>
      </c>
      <c r="AC515" s="34">
        <v>36</v>
      </c>
      <c r="AD515" s="34">
        <v>200</v>
      </c>
      <c r="AE515" s="34">
        <v>43</v>
      </c>
      <c r="AF515" s="34">
        <v>200</v>
      </c>
      <c r="AG515" s="34">
        <v>0</v>
      </c>
      <c r="AH515" s="34">
        <v>200</v>
      </c>
      <c r="AI515" s="34">
        <v>200</v>
      </c>
      <c r="AJ515" s="34">
        <v>250</v>
      </c>
      <c r="AK515" s="204">
        <f aca="true" t="shared" si="383" ref="AK515:AK524">SUM(AJ515-AH515)</f>
        <v>50</v>
      </c>
      <c r="AL515" s="201">
        <f aca="true" t="shared" si="384" ref="AL515:AL524">SUM(AK515/AH515)</f>
        <v>0.25</v>
      </c>
    </row>
    <row r="516" spans="1:38" ht="12" customHeight="1">
      <c r="A516" s="25">
        <v>2007</v>
      </c>
      <c r="B516" s="26" t="s">
        <v>102</v>
      </c>
      <c r="C516" s="34">
        <v>30</v>
      </c>
      <c r="D516" s="34">
        <v>200</v>
      </c>
      <c r="E516" s="34">
        <v>175</v>
      </c>
      <c r="F516" s="34">
        <v>200</v>
      </c>
      <c r="G516" s="34">
        <v>25</v>
      </c>
      <c r="H516" s="34">
        <v>200</v>
      </c>
      <c r="I516" s="34">
        <v>150</v>
      </c>
      <c r="J516" s="34">
        <v>200</v>
      </c>
      <c r="K516" s="34">
        <v>80</v>
      </c>
      <c r="L516" s="34">
        <v>200</v>
      </c>
      <c r="M516" s="34">
        <v>150</v>
      </c>
      <c r="N516" s="34">
        <v>200</v>
      </c>
      <c r="O516" s="34">
        <v>0</v>
      </c>
      <c r="P516" s="34">
        <v>200</v>
      </c>
      <c r="Q516" s="34">
        <v>195</v>
      </c>
      <c r="R516" s="34">
        <v>200</v>
      </c>
      <c r="S516" s="34">
        <v>75</v>
      </c>
      <c r="T516" s="34">
        <v>200</v>
      </c>
      <c r="U516" s="34">
        <v>65</v>
      </c>
      <c r="V516" s="34">
        <v>200</v>
      </c>
      <c r="W516" s="34">
        <v>0</v>
      </c>
      <c r="X516" s="34">
        <v>200</v>
      </c>
      <c r="Y516" s="34">
        <v>0</v>
      </c>
      <c r="Z516" s="34">
        <v>200</v>
      </c>
      <c r="AA516" s="34">
        <v>120</v>
      </c>
      <c r="AB516" s="34">
        <v>300</v>
      </c>
      <c r="AC516" s="34">
        <v>244</v>
      </c>
      <c r="AD516" s="34">
        <v>300</v>
      </c>
      <c r="AE516" s="34">
        <v>75</v>
      </c>
      <c r="AF516" s="34">
        <v>300</v>
      </c>
      <c r="AG516" s="34">
        <v>90</v>
      </c>
      <c r="AH516" s="34">
        <v>300</v>
      </c>
      <c r="AI516" s="34">
        <v>300</v>
      </c>
      <c r="AJ516" s="34">
        <v>300</v>
      </c>
      <c r="AK516" s="204">
        <f t="shared" si="383"/>
        <v>0</v>
      </c>
      <c r="AL516" s="201">
        <f t="shared" si="384"/>
        <v>0</v>
      </c>
    </row>
    <row r="517" spans="1:38" ht="12" customHeight="1">
      <c r="A517" s="25">
        <v>2009</v>
      </c>
      <c r="B517" s="26" t="s">
        <v>101</v>
      </c>
      <c r="C517" s="34">
        <v>53</v>
      </c>
      <c r="D517" s="34">
        <v>350</v>
      </c>
      <c r="E517" s="34">
        <v>163</v>
      </c>
      <c r="F517" s="34">
        <v>350</v>
      </c>
      <c r="G517" s="34">
        <v>121</v>
      </c>
      <c r="H517" s="34">
        <v>350</v>
      </c>
      <c r="I517" s="34">
        <v>17</v>
      </c>
      <c r="J517" s="34">
        <v>250</v>
      </c>
      <c r="K517" s="34">
        <v>71</v>
      </c>
      <c r="L517" s="34">
        <v>200</v>
      </c>
      <c r="M517" s="34">
        <v>0</v>
      </c>
      <c r="N517" s="34">
        <v>200</v>
      </c>
      <c r="O517" s="34">
        <v>200</v>
      </c>
      <c r="P517" s="34">
        <v>200</v>
      </c>
      <c r="Q517" s="34">
        <v>0</v>
      </c>
      <c r="R517" s="34">
        <v>200</v>
      </c>
      <c r="S517" s="34">
        <v>0</v>
      </c>
      <c r="T517" s="34">
        <v>600</v>
      </c>
      <c r="U517" s="34">
        <v>0</v>
      </c>
      <c r="V517" s="34">
        <v>600</v>
      </c>
      <c r="W517" s="34">
        <v>50</v>
      </c>
      <c r="X517" s="34">
        <v>600</v>
      </c>
      <c r="Y517" s="34">
        <v>257</v>
      </c>
      <c r="Z517" s="34">
        <v>600</v>
      </c>
      <c r="AA517" s="34">
        <v>415</v>
      </c>
      <c r="AB517" s="34">
        <v>600</v>
      </c>
      <c r="AC517" s="34">
        <v>353</v>
      </c>
      <c r="AD517" s="34">
        <v>600</v>
      </c>
      <c r="AE517" s="34">
        <v>497</v>
      </c>
      <c r="AF517" s="34">
        <v>600</v>
      </c>
      <c r="AG517" s="34">
        <v>403</v>
      </c>
      <c r="AH517" s="34">
        <v>600</v>
      </c>
      <c r="AI517" s="34">
        <v>600</v>
      </c>
      <c r="AJ517" s="34">
        <v>600</v>
      </c>
      <c r="AK517" s="204">
        <f t="shared" si="383"/>
        <v>0</v>
      </c>
      <c r="AL517" s="201">
        <f t="shared" si="384"/>
        <v>0</v>
      </c>
    </row>
    <row r="518" spans="1:38" ht="12" customHeight="1">
      <c r="A518" s="25">
        <v>2010</v>
      </c>
      <c r="B518" s="26" t="s">
        <v>104</v>
      </c>
      <c r="C518" s="34">
        <v>2109</v>
      </c>
      <c r="D518" s="34">
        <v>2500</v>
      </c>
      <c r="E518" s="34">
        <v>750</v>
      </c>
      <c r="F518" s="34">
        <v>2000</v>
      </c>
      <c r="G518" s="34">
        <v>750</v>
      </c>
      <c r="H518" s="34">
        <v>1000</v>
      </c>
      <c r="I518" s="34">
        <v>860</v>
      </c>
      <c r="J518" s="34">
        <v>1000</v>
      </c>
      <c r="K518" s="34">
        <v>1259</v>
      </c>
      <c r="L518" s="34">
        <v>1000</v>
      </c>
      <c r="M518" s="34">
        <v>1000</v>
      </c>
      <c r="N518" s="34">
        <v>1000</v>
      </c>
      <c r="O518" s="34">
        <v>1000</v>
      </c>
      <c r="P518" s="34">
        <v>1000</v>
      </c>
      <c r="Q518" s="34">
        <v>1000</v>
      </c>
      <c r="R518" s="34">
        <v>1000</v>
      </c>
      <c r="S518" s="34">
        <v>1060</v>
      </c>
      <c r="T518" s="34">
        <v>1200</v>
      </c>
      <c r="U518" s="34">
        <v>1000</v>
      </c>
      <c r="V518" s="34">
        <v>1000</v>
      </c>
      <c r="W518" s="34">
        <v>1000</v>
      </c>
      <c r="X518" s="34">
        <v>1000</v>
      </c>
      <c r="Y518" s="34">
        <v>1000</v>
      </c>
      <c r="Z518" s="34">
        <v>1000</v>
      </c>
      <c r="AA518" s="34">
        <v>400</v>
      </c>
      <c r="AB518" s="34">
        <v>1000</v>
      </c>
      <c r="AC518" s="34">
        <v>1008</v>
      </c>
      <c r="AD518" s="34">
        <v>1000</v>
      </c>
      <c r="AE518" s="34">
        <v>442</v>
      </c>
      <c r="AF518" s="34">
        <v>1000</v>
      </c>
      <c r="AG518" s="34">
        <v>851</v>
      </c>
      <c r="AH518" s="34">
        <v>800</v>
      </c>
      <c r="AI518" s="34">
        <v>800</v>
      </c>
      <c r="AJ518" s="34">
        <v>800</v>
      </c>
      <c r="AK518" s="204">
        <f t="shared" si="383"/>
        <v>0</v>
      </c>
      <c r="AL518" s="201">
        <f t="shared" si="384"/>
        <v>0</v>
      </c>
    </row>
    <row r="519" spans="1:38" ht="12" customHeight="1">
      <c r="A519" s="25">
        <v>2034</v>
      </c>
      <c r="B519" s="26" t="s">
        <v>144</v>
      </c>
      <c r="C519" s="34">
        <v>471</v>
      </c>
      <c r="D519" s="34">
        <v>500</v>
      </c>
      <c r="E519" s="34">
        <v>562</v>
      </c>
      <c r="F519" s="34">
        <v>500</v>
      </c>
      <c r="G519" s="34">
        <v>229</v>
      </c>
      <c r="H519" s="34">
        <v>500</v>
      </c>
      <c r="I519" s="34">
        <v>144</v>
      </c>
      <c r="J519" s="34">
        <v>300</v>
      </c>
      <c r="K519" s="34">
        <v>294</v>
      </c>
      <c r="L519" s="34">
        <v>300</v>
      </c>
      <c r="M519" s="34">
        <v>300</v>
      </c>
      <c r="N519" s="34">
        <v>300</v>
      </c>
      <c r="O519" s="34">
        <v>287</v>
      </c>
      <c r="P519" s="34">
        <v>300</v>
      </c>
      <c r="Q519" s="34">
        <v>200</v>
      </c>
      <c r="R519" s="34">
        <v>300</v>
      </c>
      <c r="S519" s="34">
        <v>348</v>
      </c>
      <c r="T519" s="34">
        <v>300</v>
      </c>
      <c r="U519" s="34">
        <v>181</v>
      </c>
      <c r="V519" s="34">
        <v>300</v>
      </c>
      <c r="W519" s="34">
        <v>275</v>
      </c>
      <c r="X519" s="34">
        <v>300</v>
      </c>
      <c r="Y519" s="34">
        <v>314</v>
      </c>
      <c r="Z519" s="34">
        <v>325</v>
      </c>
      <c r="AA519" s="34">
        <v>404</v>
      </c>
      <c r="AB519" s="34">
        <v>400</v>
      </c>
      <c r="AC519" s="34">
        <v>391</v>
      </c>
      <c r="AD519" s="34">
        <v>500</v>
      </c>
      <c r="AE519" s="34">
        <v>225</v>
      </c>
      <c r="AF519" s="34">
        <v>500</v>
      </c>
      <c r="AG519" s="34">
        <v>405</v>
      </c>
      <c r="AH519" s="34">
        <v>650</v>
      </c>
      <c r="AI519" s="34">
        <v>650</v>
      </c>
      <c r="AJ519" s="34">
        <v>650</v>
      </c>
      <c r="AK519" s="204">
        <f t="shared" si="383"/>
        <v>0</v>
      </c>
      <c r="AL519" s="201">
        <f t="shared" si="384"/>
        <v>0</v>
      </c>
    </row>
    <row r="520" spans="1:59" s="63" customFormat="1" ht="12" customHeight="1">
      <c r="A520" s="25">
        <v>2035</v>
      </c>
      <c r="B520" s="26" t="s">
        <v>267</v>
      </c>
      <c r="C520" s="34"/>
      <c r="D520" s="34"/>
      <c r="E520" s="34"/>
      <c r="F520" s="34"/>
      <c r="G520" s="34"/>
      <c r="H520" s="34"/>
      <c r="I520" s="34">
        <v>0</v>
      </c>
      <c r="J520" s="34">
        <v>39650</v>
      </c>
      <c r="K520" s="34">
        <v>54708</v>
      </c>
      <c r="L520" s="34">
        <v>49000</v>
      </c>
      <c r="M520" s="34">
        <v>43865</v>
      </c>
      <c r="N520" s="34">
        <v>49000</v>
      </c>
      <c r="O520" s="34">
        <v>49832</v>
      </c>
      <c r="P520" s="34">
        <v>49000</v>
      </c>
      <c r="Q520" s="34">
        <v>47880</v>
      </c>
      <c r="R520" s="34">
        <v>55000</v>
      </c>
      <c r="S520" s="34">
        <v>55832</v>
      </c>
      <c r="T520" s="34">
        <v>54600</v>
      </c>
      <c r="U520" s="34">
        <v>62045</v>
      </c>
      <c r="V520" s="34">
        <v>55800</v>
      </c>
      <c r="W520" s="34">
        <v>54725</v>
      </c>
      <c r="X520" s="34">
        <v>70000</v>
      </c>
      <c r="Y520" s="34">
        <v>52297</v>
      </c>
      <c r="Z520" s="34">
        <v>107442</v>
      </c>
      <c r="AA520" s="34">
        <v>108678</v>
      </c>
      <c r="AB520" s="34">
        <v>107442</v>
      </c>
      <c r="AC520" s="34">
        <v>103975</v>
      </c>
      <c r="AD520" s="34">
        <v>107189</v>
      </c>
      <c r="AE520" s="34">
        <v>122856</v>
      </c>
      <c r="AF520" s="34">
        <v>107189</v>
      </c>
      <c r="AG520" s="34">
        <v>113833</v>
      </c>
      <c r="AH520" s="34">
        <v>117539</v>
      </c>
      <c r="AI520" s="34">
        <v>117539</v>
      </c>
      <c r="AJ520" s="34">
        <v>121376</v>
      </c>
      <c r="AK520" s="204">
        <f t="shared" si="383"/>
        <v>3837</v>
      </c>
      <c r="AL520" s="201">
        <f t="shared" si="384"/>
        <v>0.032644483958515894</v>
      </c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</row>
    <row r="521" spans="1:38" s="24" customFormat="1" ht="12" customHeight="1">
      <c r="A521" s="25">
        <v>2062</v>
      </c>
      <c r="B521" s="26" t="s">
        <v>268</v>
      </c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>
        <v>714</v>
      </c>
      <c r="X521" s="34">
        <v>40000</v>
      </c>
      <c r="Y521" s="34">
        <v>40000</v>
      </c>
      <c r="Z521" s="34">
        <v>40800</v>
      </c>
      <c r="AA521" s="34">
        <v>40800</v>
      </c>
      <c r="AB521" s="34">
        <v>83626</v>
      </c>
      <c r="AC521" s="34">
        <v>83626</v>
      </c>
      <c r="AD521" s="34">
        <v>86433</v>
      </c>
      <c r="AE521" s="34">
        <v>86433</v>
      </c>
      <c r="AF521" s="34">
        <v>88352</v>
      </c>
      <c r="AG521" s="34">
        <v>88352</v>
      </c>
      <c r="AH521" s="34">
        <v>91956</v>
      </c>
      <c r="AI521" s="34">
        <v>91956</v>
      </c>
      <c r="AJ521" s="34">
        <v>97844</v>
      </c>
      <c r="AK521" s="204">
        <f t="shared" si="383"/>
        <v>5888</v>
      </c>
      <c r="AL521" s="201">
        <f t="shared" si="384"/>
        <v>0.06403062334159816</v>
      </c>
    </row>
    <row r="522" spans="1:38" s="24" customFormat="1" ht="12" customHeight="1">
      <c r="A522" s="25">
        <v>4001</v>
      </c>
      <c r="B522" s="26" t="s">
        <v>124</v>
      </c>
      <c r="C522" s="34">
        <v>372</v>
      </c>
      <c r="D522" s="34">
        <v>1000</v>
      </c>
      <c r="E522" s="34">
        <v>703</v>
      </c>
      <c r="F522" s="34">
        <v>1000</v>
      </c>
      <c r="G522" s="34">
        <v>300</v>
      </c>
      <c r="H522" s="34">
        <v>500</v>
      </c>
      <c r="I522" s="34">
        <v>483</v>
      </c>
      <c r="J522" s="34">
        <v>3000</v>
      </c>
      <c r="K522" s="34">
        <v>3000</v>
      </c>
      <c r="L522" s="34">
        <v>3000</v>
      </c>
      <c r="M522" s="34">
        <v>3000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0</v>
      </c>
      <c r="T522" s="34">
        <v>3500</v>
      </c>
      <c r="U522" s="34">
        <v>0</v>
      </c>
      <c r="V522" s="34">
        <v>3500</v>
      </c>
      <c r="W522" s="34">
        <v>0</v>
      </c>
      <c r="X522" s="34">
        <v>2000</v>
      </c>
      <c r="Y522" s="34">
        <v>0</v>
      </c>
      <c r="Z522" s="34">
        <v>2000</v>
      </c>
      <c r="AA522" s="34">
        <v>0</v>
      </c>
      <c r="AB522" s="34"/>
      <c r="AC522" s="34"/>
      <c r="AD522" s="34"/>
      <c r="AE522" s="34"/>
      <c r="AF522" s="34"/>
      <c r="AG522" s="34"/>
      <c r="AH522" s="34"/>
      <c r="AI522" s="34"/>
      <c r="AJ522" s="34"/>
      <c r="AK522" s="204"/>
      <c r="AL522" s="201"/>
    </row>
    <row r="523" spans="1:38" s="24" customFormat="1" ht="12" customHeight="1">
      <c r="A523" s="30"/>
      <c r="B523" s="26" t="s">
        <v>138</v>
      </c>
      <c r="C523" s="64">
        <f>SUM(C514:C522)</f>
        <v>5034</v>
      </c>
      <c r="D523" s="4">
        <f>SUM(D514:D522)</f>
        <v>6850</v>
      </c>
      <c r="E523" s="4">
        <v>3725</v>
      </c>
      <c r="F523" s="4">
        <v>6350</v>
      </c>
      <c r="G523" s="4">
        <f aca="true" t="shared" si="385" ref="G523:R523">SUM(G514:G522)</f>
        <v>3091</v>
      </c>
      <c r="H523" s="4">
        <f t="shared" si="385"/>
        <v>4850</v>
      </c>
      <c r="I523" s="4">
        <f t="shared" si="385"/>
        <v>2987</v>
      </c>
      <c r="J523" s="4">
        <f t="shared" si="385"/>
        <v>46700</v>
      </c>
      <c r="K523" s="4">
        <f t="shared" si="385"/>
        <v>61488</v>
      </c>
      <c r="L523" s="4">
        <f t="shared" si="385"/>
        <v>56500</v>
      </c>
      <c r="M523" s="4">
        <f t="shared" si="385"/>
        <v>50474</v>
      </c>
      <c r="N523" s="4">
        <f t="shared" si="385"/>
        <v>53125</v>
      </c>
      <c r="O523" s="4">
        <f t="shared" si="385"/>
        <v>53745</v>
      </c>
      <c r="P523" s="4">
        <f t="shared" si="385"/>
        <v>53125</v>
      </c>
      <c r="Q523" s="4">
        <f t="shared" si="385"/>
        <v>51583</v>
      </c>
      <c r="R523" s="4">
        <f t="shared" si="385"/>
        <v>59500</v>
      </c>
      <c r="S523" s="4">
        <f aca="true" t="shared" si="386" ref="S523:Y523">SUM(S513:S522)</f>
        <v>59815</v>
      </c>
      <c r="T523" s="4">
        <f t="shared" si="386"/>
        <v>63600</v>
      </c>
      <c r="U523" s="4">
        <f t="shared" si="386"/>
        <v>66191</v>
      </c>
      <c r="V523" s="4">
        <f t="shared" si="386"/>
        <v>63400</v>
      </c>
      <c r="W523" s="4">
        <f t="shared" si="386"/>
        <v>58847</v>
      </c>
      <c r="X523" s="4">
        <f t="shared" si="386"/>
        <v>114800</v>
      </c>
      <c r="Y523" s="4">
        <f t="shared" si="386"/>
        <v>94268</v>
      </c>
      <c r="Z523" s="4">
        <f aca="true" t="shared" si="387" ref="Z523:AE523">SUM(Z513:Z522)</f>
        <v>153067</v>
      </c>
      <c r="AA523" s="4">
        <f t="shared" si="387"/>
        <v>150957</v>
      </c>
      <c r="AB523" s="4">
        <f t="shared" si="387"/>
        <v>193868</v>
      </c>
      <c r="AC523" s="4">
        <f t="shared" si="387"/>
        <v>189633</v>
      </c>
      <c r="AD523" s="4">
        <f t="shared" si="387"/>
        <v>196522</v>
      </c>
      <c r="AE523" s="4">
        <f t="shared" si="387"/>
        <v>210571</v>
      </c>
      <c r="AF523" s="4">
        <f>SUM(AF513:AF522)</f>
        <v>198441</v>
      </c>
      <c r="AG523" s="4">
        <f>SUM(AG513:AG522)</f>
        <v>203934</v>
      </c>
      <c r="AH523" s="4">
        <v>212345</v>
      </c>
      <c r="AI523" s="4">
        <v>212345</v>
      </c>
      <c r="AJ523" s="4">
        <v>222120</v>
      </c>
      <c r="AK523" s="206">
        <f t="shared" si="383"/>
        <v>9775</v>
      </c>
      <c r="AL523" s="202">
        <f t="shared" si="384"/>
        <v>0.04603357743295109</v>
      </c>
    </row>
    <row r="524" spans="1:38" s="24" customFormat="1" ht="12" customHeight="1">
      <c r="A524" s="30">
        <v>600</v>
      </c>
      <c r="B524" s="26" t="s">
        <v>73</v>
      </c>
      <c r="C524" s="33">
        <f aca="true" t="shared" si="388" ref="C524:N524">SUM(C512+C523)</f>
        <v>56980</v>
      </c>
      <c r="D524" s="33">
        <f t="shared" si="388"/>
        <v>59407</v>
      </c>
      <c r="E524" s="33">
        <f t="shared" si="388"/>
        <v>57999</v>
      </c>
      <c r="F524" s="33">
        <f t="shared" si="388"/>
        <v>64839</v>
      </c>
      <c r="G524" s="33">
        <f t="shared" si="388"/>
        <v>62335</v>
      </c>
      <c r="H524" s="33">
        <f t="shared" si="388"/>
        <v>64903</v>
      </c>
      <c r="I524" s="33">
        <f t="shared" si="388"/>
        <v>64780</v>
      </c>
      <c r="J524" s="33">
        <f t="shared" si="388"/>
        <v>115176</v>
      </c>
      <c r="K524" s="33">
        <f t="shared" si="388"/>
        <v>132075</v>
      </c>
      <c r="L524" s="33">
        <f t="shared" si="388"/>
        <v>127261</v>
      </c>
      <c r="M524" s="33">
        <f t="shared" si="388"/>
        <v>121593</v>
      </c>
      <c r="N524" s="33">
        <f t="shared" si="388"/>
        <v>127124</v>
      </c>
      <c r="O524" s="33">
        <f aca="true" t="shared" si="389" ref="O524:Z524">SUM(O523,O512)</f>
        <v>130904</v>
      </c>
      <c r="P524" s="33">
        <f t="shared" si="389"/>
        <v>131597</v>
      </c>
      <c r="Q524" s="33">
        <f t="shared" si="389"/>
        <v>130944</v>
      </c>
      <c r="R524" s="33">
        <f t="shared" si="389"/>
        <v>141657</v>
      </c>
      <c r="S524" s="33">
        <f t="shared" si="389"/>
        <v>141043</v>
      </c>
      <c r="T524" s="33">
        <f t="shared" si="389"/>
        <v>149281</v>
      </c>
      <c r="U524" s="33">
        <f t="shared" si="389"/>
        <v>148122</v>
      </c>
      <c r="V524" s="33">
        <f t="shared" si="389"/>
        <v>111770</v>
      </c>
      <c r="W524" s="33">
        <f t="shared" si="389"/>
        <v>102407</v>
      </c>
      <c r="X524" s="33">
        <f t="shared" si="389"/>
        <v>125970</v>
      </c>
      <c r="Y524" s="33">
        <f t="shared" si="389"/>
        <v>104178</v>
      </c>
      <c r="Z524" s="33">
        <f t="shared" si="389"/>
        <v>164487</v>
      </c>
      <c r="AA524" s="33">
        <f>SUM(AA523,AA512)</f>
        <v>160831</v>
      </c>
      <c r="AB524" s="33">
        <f>SUM(AB523,AB512)</f>
        <v>193868</v>
      </c>
      <c r="AC524" s="33">
        <f>SUM(AC523,AC512)</f>
        <v>190047</v>
      </c>
      <c r="AD524" s="33">
        <f>SUM(AD523,AD512)</f>
        <v>196522</v>
      </c>
      <c r="AE524" s="33">
        <f>SUM(AE523,AE512)</f>
        <v>210571</v>
      </c>
      <c r="AF524" s="33">
        <f>SUM(AF523+0)</f>
        <v>198441</v>
      </c>
      <c r="AG524" s="33">
        <f>SUM(AG523+0)</f>
        <v>203934</v>
      </c>
      <c r="AH524" s="33">
        <f>SUM(AH523+0)</f>
        <v>212345</v>
      </c>
      <c r="AI524" s="33">
        <v>212345</v>
      </c>
      <c r="AJ524" s="33">
        <v>222120</v>
      </c>
      <c r="AK524" s="206">
        <f t="shared" si="383"/>
        <v>9775</v>
      </c>
      <c r="AL524" s="202">
        <f t="shared" si="384"/>
        <v>0.04603357743295109</v>
      </c>
    </row>
    <row r="525" spans="1:38" ht="12" customHeight="1">
      <c r="A525" s="3">
        <v>610</v>
      </c>
      <c r="B525" s="29" t="s">
        <v>269</v>
      </c>
      <c r="C525" s="3" t="s">
        <v>1</v>
      </c>
      <c r="D525" s="6" t="s">
        <v>2</v>
      </c>
      <c r="E525" s="6" t="s">
        <v>1</v>
      </c>
      <c r="F525" s="6" t="s">
        <v>2</v>
      </c>
      <c r="G525" s="6" t="s">
        <v>1</v>
      </c>
      <c r="H525" s="6" t="s">
        <v>2</v>
      </c>
      <c r="I525" s="6" t="s">
        <v>1</v>
      </c>
      <c r="J525" s="6" t="s">
        <v>2</v>
      </c>
      <c r="K525" s="6" t="s">
        <v>1</v>
      </c>
      <c r="L525" s="6" t="s">
        <v>2</v>
      </c>
      <c r="M525" s="6" t="s">
        <v>1</v>
      </c>
      <c r="N525" s="6" t="s">
        <v>2</v>
      </c>
      <c r="O525" s="6" t="s">
        <v>1</v>
      </c>
      <c r="P525" s="6" t="s">
        <v>2</v>
      </c>
      <c r="Q525" s="6" t="s">
        <v>41</v>
      </c>
      <c r="R525" s="6" t="s">
        <v>2</v>
      </c>
      <c r="S525" s="6" t="s">
        <v>1</v>
      </c>
      <c r="T525" s="6" t="s">
        <v>2</v>
      </c>
      <c r="U525" s="6" t="s">
        <v>41</v>
      </c>
      <c r="V525" s="6" t="s">
        <v>2</v>
      </c>
      <c r="W525" s="6" t="s">
        <v>1</v>
      </c>
      <c r="X525" s="6" t="s">
        <v>2</v>
      </c>
      <c r="Y525" s="6" t="s">
        <v>1</v>
      </c>
      <c r="Z525" s="6" t="s">
        <v>2</v>
      </c>
      <c r="AA525" s="6" t="s">
        <v>1</v>
      </c>
      <c r="AB525" s="6" t="s">
        <v>2</v>
      </c>
      <c r="AC525" s="3" t="s">
        <v>1</v>
      </c>
      <c r="AD525" s="3" t="s">
        <v>2</v>
      </c>
      <c r="AE525" s="3" t="s">
        <v>1</v>
      </c>
      <c r="AF525" s="3" t="s">
        <v>2</v>
      </c>
      <c r="AG525" s="3" t="s">
        <v>1</v>
      </c>
      <c r="AH525" s="3" t="s">
        <v>2</v>
      </c>
      <c r="AI525" s="3" t="s">
        <v>3</v>
      </c>
      <c r="AJ525" s="3" t="s">
        <v>2</v>
      </c>
      <c r="AK525" s="197" t="s">
        <v>461</v>
      </c>
      <c r="AL525" s="197" t="s">
        <v>462</v>
      </c>
    </row>
    <row r="526" spans="1:38" ht="12" customHeight="1">
      <c r="A526" s="3"/>
      <c r="B526" s="29"/>
      <c r="C526" s="3" t="s">
        <v>4</v>
      </c>
      <c r="D526" s="6" t="s">
        <v>5</v>
      </c>
      <c r="E526" s="6" t="s">
        <v>5</v>
      </c>
      <c r="F526" s="6" t="s">
        <v>6</v>
      </c>
      <c r="G526" s="6" t="s">
        <v>6</v>
      </c>
      <c r="H526" s="6" t="s">
        <v>7</v>
      </c>
      <c r="I526" s="6" t="s">
        <v>7</v>
      </c>
      <c r="J526" s="6" t="s">
        <v>8</v>
      </c>
      <c r="K526" s="6" t="s">
        <v>8</v>
      </c>
      <c r="L526" s="6" t="s">
        <v>9</v>
      </c>
      <c r="M526" s="6" t="s">
        <v>9</v>
      </c>
      <c r="N526" s="6" t="s">
        <v>42</v>
      </c>
      <c r="O526" s="6" t="s">
        <v>10</v>
      </c>
      <c r="P526" s="6" t="s">
        <v>43</v>
      </c>
      <c r="Q526" s="6" t="s">
        <v>43</v>
      </c>
      <c r="R526" s="6" t="s">
        <v>44</v>
      </c>
      <c r="S526" s="6" t="s">
        <v>12</v>
      </c>
      <c r="T526" s="6" t="s">
        <v>13</v>
      </c>
      <c r="U526" s="6" t="s">
        <v>13</v>
      </c>
      <c r="V526" s="6" t="s">
        <v>14</v>
      </c>
      <c r="W526" s="6" t="s">
        <v>14</v>
      </c>
      <c r="X526" s="6" t="s">
        <v>15</v>
      </c>
      <c r="Y526" s="6" t="s">
        <v>15</v>
      </c>
      <c r="Z526" s="6" t="s">
        <v>16</v>
      </c>
      <c r="AA526" s="6" t="s">
        <v>16</v>
      </c>
      <c r="AB526" s="6" t="s">
        <v>17</v>
      </c>
      <c r="AC526" s="6" t="s">
        <v>17</v>
      </c>
      <c r="AD526" s="6" t="s">
        <v>427</v>
      </c>
      <c r="AE526" s="6" t="s">
        <v>427</v>
      </c>
      <c r="AF526" s="6" t="s">
        <v>439</v>
      </c>
      <c r="AG526" s="6" t="s">
        <v>456</v>
      </c>
      <c r="AH526" s="6" t="s">
        <v>457</v>
      </c>
      <c r="AI526" s="6" t="s">
        <v>468</v>
      </c>
      <c r="AJ526" s="6" t="s">
        <v>469</v>
      </c>
      <c r="AK526" s="198" t="s">
        <v>463</v>
      </c>
      <c r="AL526" s="198" t="s">
        <v>463</v>
      </c>
    </row>
    <row r="527" spans="1:38" ht="12" customHeight="1">
      <c r="A527" s="25">
        <v>2002</v>
      </c>
      <c r="B527" s="26" t="s">
        <v>96</v>
      </c>
      <c r="C527" s="34">
        <v>9312</v>
      </c>
      <c r="D527" s="34">
        <v>9000</v>
      </c>
      <c r="E527" s="34">
        <v>8699</v>
      </c>
      <c r="F527" s="34">
        <v>9500</v>
      </c>
      <c r="G527" s="34">
        <v>10751</v>
      </c>
      <c r="H527" s="34">
        <v>11000</v>
      </c>
      <c r="I527" s="34">
        <v>9817</v>
      </c>
      <c r="J527" s="34">
        <v>11000</v>
      </c>
      <c r="K527" s="34">
        <v>8954</v>
      </c>
      <c r="L527" s="34">
        <v>10000</v>
      </c>
      <c r="M527" s="34">
        <v>8682</v>
      </c>
      <c r="N527" s="34">
        <v>10800</v>
      </c>
      <c r="O527" s="34">
        <v>10299</v>
      </c>
      <c r="P527" s="34">
        <v>16500</v>
      </c>
      <c r="Q527" s="34">
        <v>10107</v>
      </c>
      <c r="R527" s="34">
        <v>15000</v>
      </c>
      <c r="S527" s="34">
        <v>11861</v>
      </c>
      <c r="T527" s="34">
        <v>12000</v>
      </c>
      <c r="U527" s="34">
        <v>12828</v>
      </c>
      <c r="V527" s="34">
        <v>12000</v>
      </c>
      <c r="W527" s="34">
        <v>13295</v>
      </c>
      <c r="X527" s="34">
        <v>12000</v>
      </c>
      <c r="Y527" s="34">
        <v>12618</v>
      </c>
      <c r="Z527" s="34">
        <v>12780</v>
      </c>
      <c r="AA527" s="34">
        <v>9804</v>
      </c>
      <c r="AB527" s="34">
        <v>12780</v>
      </c>
      <c r="AC527" s="34">
        <v>9567</v>
      </c>
      <c r="AD527" s="34">
        <v>12970</v>
      </c>
      <c r="AE527" s="34">
        <v>9561</v>
      </c>
      <c r="AF527" s="34">
        <v>11725</v>
      </c>
      <c r="AG527" s="34">
        <v>8124</v>
      </c>
      <c r="AH527" s="34">
        <v>11725</v>
      </c>
      <c r="AI527" s="34">
        <v>11725</v>
      </c>
      <c r="AJ527" s="34">
        <v>9812</v>
      </c>
      <c r="AK527" s="204">
        <f>SUM(AJ527-AH527)</f>
        <v>-1913</v>
      </c>
      <c r="AL527" s="201">
        <f>SUM(AK527/AH527)</f>
        <v>-0.16315565031982943</v>
      </c>
    </row>
    <row r="528" spans="1:38" s="24" customFormat="1" ht="12" customHeight="1">
      <c r="A528" s="25">
        <v>2003</v>
      </c>
      <c r="B528" s="26" t="s">
        <v>97</v>
      </c>
      <c r="C528" s="34">
        <v>2210</v>
      </c>
      <c r="D528" s="34">
        <v>2292</v>
      </c>
      <c r="E528" s="34">
        <v>1974</v>
      </c>
      <c r="F528" s="34">
        <v>2300</v>
      </c>
      <c r="G528" s="34">
        <v>2392</v>
      </c>
      <c r="H528" s="34">
        <v>2300</v>
      </c>
      <c r="I528" s="34">
        <v>2857</v>
      </c>
      <c r="J528" s="34">
        <v>2500</v>
      </c>
      <c r="K528" s="34">
        <v>2482</v>
      </c>
      <c r="L528" s="34">
        <v>2500</v>
      </c>
      <c r="M528" s="34">
        <v>2836</v>
      </c>
      <c r="N528" s="34">
        <v>2630</v>
      </c>
      <c r="O528" s="34">
        <v>2636</v>
      </c>
      <c r="P528" s="34">
        <v>2630</v>
      </c>
      <c r="Q528" s="34">
        <v>2872</v>
      </c>
      <c r="R528" s="34">
        <v>2630</v>
      </c>
      <c r="S528" s="34">
        <v>2630</v>
      </c>
      <c r="T528" s="34"/>
      <c r="U528" s="34">
        <v>2375</v>
      </c>
      <c r="V528" s="34">
        <v>2800</v>
      </c>
      <c r="W528" s="34">
        <v>2132</v>
      </c>
      <c r="X528" s="34">
        <v>2800</v>
      </c>
      <c r="Y528" s="34">
        <v>2505</v>
      </c>
      <c r="Z528" s="34">
        <v>2650</v>
      </c>
      <c r="AA528" s="34">
        <v>2547</v>
      </c>
      <c r="AB528" s="34">
        <v>2794</v>
      </c>
      <c r="AC528" s="34">
        <v>2596</v>
      </c>
      <c r="AD528" s="34">
        <v>2850</v>
      </c>
      <c r="AE528" s="34">
        <v>2486</v>
      </c>
      <c r="AF528" s="34">
        <v>2995</v>
      </c>
      <c r="AG528" s="34">
        <v>2647</v>
      </c>
      <c r="AH528" s="34">
        <v>3111</v>
      </c>
      <c r="AI528" s="34">
        <v>3111</v>
      </c>
      <c r="AJ528" s="34">
        <v>3111</v>
      </c>
      <c r="AK528" s="204">
        <f>SUM(AJ528-AH528)</f>
        <v>0</v>
      </c>
      <c r="AL528" s="201">
        <f>SUM(AK528/AH528)</f>
        <v>0</v>
      </c>
    </row>
    <row r="529" spans="1:38" ht="12" customHeight="1">
      <c r="A529" s="25">
        <v>3003</v>
      </c>
      <c r="B529" s="26" t="s">
        <v>120</v>
      </c>
      <c r="C529" s="34">
        <v>7434</v>
      </c>
      <c r="D529" s="34">
        <v>7300</v>
      </c>
      <c r="E529" s="34">
        <v>7300</v>
      </c>
      <c r="F529" s="34">
        <v>8400</v>
      </c>
      <c r="G529" s="34">
        <v>4211</v>
      </c>
      <c r="H529" s="34">
        <v>6000</v>
      </c>
      <c r="I529" s="34">
        <v>5488</v>
      </c>
      <c r="J529" s="34">
        <v>5300</v>
      </c>
      <c r="K529" s="34">
        <v>4897</v>
      </c>
      <c r="L529" s="34">
        <v>5000</v>
      </c>
      <c r="M529" s="34">
        <v>6330</v>
      </c>
      <c r="N529" s="34">
        <v>8050</v>
      </c>
      <c r="O529" s="34">
        <v>7025</v>
      </c>
      <c r="P529" s="34">
        <v>9500</v>
      </c>
      <c r="Q529" s="34">
        <v>8535</v>
      </c>
      <c r="R529" s="34">
        <v>8000</v>
      </c>
      <c r="S529" s="34">
        <v>10476</v>
      </c>
      <c r="T529" s="34">
        <v>15000</v>
      </c>
      <c r="U529" s="34">
        <v>11778</v>
      </c>
      <c r="V529" s="34">
        <v>10500</v>
      </c>
      <c r="W529" s="34">
        <v>6550</v>
      </c>
      <c r="X529" s="34">
        <v>10500</v>
      </c>
      <c r="Y529" s="34">
        <v>10872</v>
      </c>
      <c r="Z529" s="34">
        <v>13650</v>
      </c>
      <c r="AA529" s="34">
        <v>10742</v>
      </c>
      <c r="AB529" s="34">
        <v>13650</v>
      </c>
      <c r="AC529" s="34">
        <v>16738</v>
      </c>
      <c r="AD529" s="34">
        <v>13650</v>
      </c>
      <c r="AE529" s="34">
        <v>16963</v>
      </c>
      <c r="AF529" s="34">
        <v>17160</v>
      </c>
      <c r="AG529" s="34">
        <v>16524</v>
      </c>
      <c r="AH529" s="34">
        <v>11180</v>
      </c>
      <c r="AI529" s="34">
        <v>11180</v>
      </c>
      <c r="AJ529" s="34">
        <v>9075</v>
      </c>
      <c r="AK529" s="204">
        <f>SUM(AJ529-AH529)</f>
        <v>-2105</v>
      </c>
      <c r="AL529" s="201">
        <f>SUM(AK529/AH529)</f>
        <v>-0.18828264758497318</v>
      </c>
    </row>
    <row r="530" spans="1:38" s="24" customFormat="1" ht="12" customHeight="1">
      <c r="A530" s="30">
        <v>610</v>
      </c>
      <c r="B530" s="26" t="s">
        <v>74</v>
      </c>
      <c r="C530" s="33">
        <f>SUM(C527:C529)</f>
        <v>18956</v>
      </c>
      <c r="D530" s="33">
        <f>SUM(D527:D529)</f>
        <v>18592</v>
      </c>
      <c r="E530" s="33">
        <f>SUM(E527:E529)</f>
        <v>17973</v>
      </c>
      <c r="F530" s="33">
        <v>25700</v>
      </c>
      <c r="G530" s="33">
        <f aca="true" t="shared" si="390" ref="G530:Y530">SUM(G527:G529)</f>
        <v>17354</v>
      </c>
      <c r="H530" s="33">
        <f t="shared" si="390"/>
        <v>19300</v>
      </c>
      <c r="I530" s="33">
        <f t="shared" si="390"/>
        <v>18162</v>
      </c>
      <c r="J530" s="33">
        <f t="shared" si="390"/>
        <v>18800</v>
      </c>
      <c r="K530" s="33">
        <f t="shared" si="390"/>
        <v>16333</v>
      </c>
      <c r="L530" s="33">
        <f t="shared" si="390"/>
        <v>17500</v>
      </c>
      <c r="M530" s="33">
        <f t="shared" si="390"/>
        <v>17848</v>
      </c>
      <c r="N530" s="33">
        <f t="shared" si="390"/>
        <v>21480</v>
      </c>
      <c r="O530" s="33">
        <f t="shared" si="390"/>
        <v>19960</v>
      </c>
      <c r="P530" s="33">
        <f t="shared" si="390"/>
        <v>28630</v>
      </c>
      <c r="Q530" s="33">
        <f t="shared" si="390"/>
        <v>21514</v>
      </c>
      <c r="R530" s="33">
        <f t="shared" si="390"/>
        <v>25630</v>
      </c>
      <c r="S530" s="33">
        <f t="shared" si="390"/>
        <v>24967</v>
      </c>
      <c r="T530" s="33">
        <f t="shared" si="390"/>
        <v>27000</v>
      </c>
      <c r="U530" s="33">
        <f t="shared" si="390"/>
        <v>26981</v>
      </c>
      <c r="V530" s="33">
        <f t="shared" si="390"/>
        <v>25300</v>
      </c>
      <c r="W530" s="33">
        <f t="shared" si="390"/>
        <v>21977</v>
      </c>
      <c r="X530" s="33">
        <f t="shared" si="390"/>
        <v>25300</v>
      </c>
      <c r="Y530" s="33">
        <f t="shared" si="390"/>
        <v>25995</v>
      </c>
      <c r="Z530" s="33">
        <f aca="true" t="shared" si="391" ref="Z530:AF530">SUM(Z527:Z529)</f>
        <v>29080</v>
      </c>
      <c r="AA530" s="33">
        <f t="shared" si="391"/>
        <v>23093</v>
      </c>
      <c r="AB530" s="33">
        <f t="shared" si="391"/>
        <v>29224</v>
      </c>
      <c r="AC530" s="33">
        <f t="shared" si="391"/>
        <v>28901</v>
      </c>
      <c r="AD530" s="33">
        <f t="shared" si="391"/>
        <v>29470</v>
      </c>
      <c r="AE530" s="33">
        <f t="shared" si="391"/>
        <v>29010</v>
      </c>
      <c r="AF530" s="33">
        <f t="shared" si="391"/>
        <v>31880</v>
      </c>
      <c r="AG530" s="33">
        <f>SUM(AG527:AG529)</f>
        <v>27295</v>
      </c>
      <c r="AH530" s="33">
        <f>SUM(AH527:AH529)</f>
        <v>26016</v>
      </c>
      <c r="AI530" s="33">
        <v>26016</v>
      </c>
      <c r="AJ530" s="33">
        <f>SUM(AJ527:AJ529)</f>
        <v>21998</v>
      </c>
      <c r="AK530" s="206">
        <f>SUM(AJ530-AH530)</f>
        <v>-4018</v>
      </c>
      <c r="AL530" s="202">
        <f>SUM(AK530/AH530)</f>
        <v>-0.15444341943419435</v>
      </c>
    </row>
    <row r="531" spans="1:38" ht="12" customHeight="1">
      <c r="A531" s="3">
        <v>615</v>
      </c>
      <c r="B531" s="29" t="s">
        <v>270</v>
      </c>
      <c r="C531" s="3" t="s">
        <v>1</v>
      </c>
      <c r="D531" s="6" t="s">
        <v>2</v>
      </c>
      <c r="E531" s="6" t="s">
        <v>1</v>
      </c>
      <c r="F531" s="6" t="s">
        <v>2</v>
      </c>
      <c r="G531" s="6" t="s">
        <v>1</v>
      </c>
      <c r="H531" s="6" t="s">
        <v>2</v>
      </c>
      <c r="I531" s="6" t="s">
        <v>1</v>
      </c>
      <c r="J531" s="6" t="s">
        <v>2</v>
      </c>
      <c r="K531" s="6" t="s">
        <v>1</v>
      </c>
      <c r="L531" s="6" t="s">
        <v>2</v>
      </c>
      <c r="M531" s="6" t="s">
        <v>1</v>
      </c>
      <c r="N531" s="6" t="s">
        <v>2</v>
      </c>
      <c r="O531" s="6" t="s">
        <v>1</v>
      </c>
      <c r="P531" s="6" t="s">
        <v>2</v>
      </c>
      <c r="Q531" s="6" t="s">
        <v>41</v>
      </c>
      <c r="R531" s="6" t="s">
        <v>2</v>
      </c>
      <c r="S531" s="6" t="s">
        <v>1</v>
      </c>
      <c r="T531" s="6" t="s">
        <v>2</v>
      </c>
      <c r="U531" s="6" t="s">
        <v>41</v>
      </c>
      <c r="V531" s="6" t="s">
        <v>2</v>
      </c>
      <c r="W531" s="6" t="s">
        <v>1</v>
      </c>
      <c r="X531" s="6" t="s">
        <v>2</v>
      </c>
      <c r="Y531" s="6" t="s">
        <v>1</v>
      </c>
      <c r="Z531" s="6" t="s">
        <v>2</v>
      </c>
      <c r="AA531" s="6" t="s">
        <v>1</v>
      </c>
      <c r="AB531" s="6" t="s">
        <v>2</v>
      </c>
      <c r="AC531" s="3" t="s">
        <v>1</v>
      </c>
      <c r="AD531" s="3" t="s">
        <v>2</v>
      </c>
      <c r="AE531" s="3" t="s">
        <v>1</v>
      </c>
      <c r="AF531" s="3" t="s">
        <v>2</v>
      </c>
      <c r="AG531" s="3" t="s">
        <v>1</v>
      </c>
      <c r="AH531" s="3" t="s">
        <v>2</v>
      </c>
      <c r="AI531" s="3" t="s">
        <v>3</v>
      </c>
      <c r="AJ531" s="3" t="s">
        <v>2</v>
      </c>
      <c r="AK531" s="197" t="s">
        <v>461</v>
      </c>
      <c r="AL531" s="197" t="s">
        <v>462</v>
      </c>
    </row>
    <row r="532" spans="1:38" ht="12" customHeight="1">
      <c r="A532" s="55"/>
      <c r="B532" s="29"/>
      <c r="C532" s="3" t="s">
        <v>4</v>
      </c>
      <c r="D532" s="6" t="s">
        <v>5</v>
      </c>
      <c r="E532" s="6" t="s">
        <v>5</v>
      </c>
      <c r="F532" s="6" t="s">
        <v>6</v>
      </c>
      <c r="G532" s="6" t="s">
        <v>6</v>
      </c>
      <c r="H532" s="6" t="s">
        <v>7</v>
      </c>
      <c r="I532" s="6" t="s">
        <v>7</v>
      </c>
      <c r="J532" s="6" t="s">
        <v>8</v>
      </c>
      <c r="K532" s="6" t="s">
        <v>8</v>
      </c>
      <c r="L532" s="6" t="s">
        <v>9</v>
      </c>
      <c r="M532" s="6" t="s">
        <v>9</v>
      </c>
      <c r="N532" s="6" t="s">
        <v>42</v>
      </c>
      <c r="O532" s="6" t="s">
        <v>10</v>
      </c>
      <c r="P532" s="6" t="s">
        <v>43</v>
      </c>
      <c r="Q532" s="6" t="s">
        <v>43</v>
      </c>
      <c r="R532" s="6" t="s">
        <v>44</v>
      </c>
      <c r="S532" s="6" t="s">
        <v>12</v>
      </c>
      <c r="T532" s="6" t="s">
        <v>13</v>
      </c>
      <c r="U532" s="6" t="s">
        <v>13</v>
      </c>
      <c r="V532" s="6" t="s">
        <v>14</v>
      </c>
      <c r="W532" s="6" t="s">
        <v>14</v>
      </c>
      <c r="X532" s="6" t="s">
        <v>15</v>
      </c>
      <c r="Y532" s="6" t="s">
        <v>15</v>
      </c>
      <c r="Z532" s="6" t="s">
        <v>16</v>
      </c>
      <c r="AA532" s="6" t="s">
        <v>16</v>
      </c>
      <c r="AB532" s="6" t="s">
        <v>17</v>
      </c>
      <c r="AC532" s="6" t="s">
        <v>17</v>
      </c>
      <c r="AD532" s="6" t="s">
        <v>427</v>
      </c>
      <c r="AE532" s="6" t="s">
        <v>427</v>
      </c>
      <c r="AF532" s="6" t="s">
        <v>439</v>
      </c>
      <c r="AG532" s="6" t="s">
        <v>456</v>
      </c>
      <c r="AH532" s="6" t="s">
        <v>457</v>
      </c>
      <c r="AI532" s="6" t="s">
        <v>468</v>
      </c>
      <c r="AJ532" s="6" t="s">
        <v>469</v>
      </c>
      <c r="AK532" s="198" t="s">
        <v>463</v>
      </c>
      <c r="AL532" s="198" t="s">
        <v>463</v>
      </c>
    </row>
    <row r="533" spans="1:38" ht="12" customHeight="1">
      <c r="A533" s="25">
        <v>2002</v>
      </c>
      <c r="B533" s="26" t="s">
        <v>96</v>
      </c>
      <c r="C533" s="34">
        <v>11682</v>
      </c>
      <c r="D533" s="34">
        <v>10902</v>
      </c>
      <c r="E533" s="34">
        <v>11881</v>
      </c>
      <c r="F533" s="34">
        <v>11774</v>
      </c>
      <c r="G533" s="34">
        <v>12560</v>
      </c>
      <c r="H533" s="34">
        <v>11774</v>
      </c>
      <c r="I533" s="34">
        <v>11547</v>
      </c>
      <c r="J533" s="34">
        <v>13000</v>
      </c>
      <c r="K533" s="34">
        <v>9277</v>
      </c>
      <c r="L533" s="34">
        <v>12000</v>
      </c>
      <c r="M533" s="34">
        <v>7107</v>
      </c>
      <c r="N533" s="34">
        <v>10000</v>
      </c>
      <c r="O533" s="34">
        <v>10752</v>
      </c>
      <c r="P533" s="34">
        <v>13600</v>
      </c>
      <c r="Q533" s="34">
        <v>9474</v>
      </c>
      <c r="R533" s="34">
        <v>13600</v>
      </c>
      <c r="S533" s="34">
        <v>9439</v>
      </c>
      <c r="T533" s="34">
        <v>13000</v>
      </c>
      <c r="U533" s="34">
        <v>11830</v>
      </c>
      <c r="V533" s="34">
        <v>13000</v>
      </c>
      <c r="W533" s="34">
        <v>10988</v>
      </c>
      <c r="X533" s="34">
        <v>11000</v>
      </c>
      <c r="Y533" s="34">
        <v>9363</v>
      </c>
      <c r="Z533" s="34">
        <v>11000</v>
      </c>
      <c r="AA533" s="34">
        <v>6893</v>
      </c>
      <c r="AB533" s="34">
        <v>11000</v>
      </c>
      <c r="AC533" s="34">
        <v>7763</v>
      </c>
      <c r="AD533" s="34">
        <v>11000</v>
      </c>
      <c r="AE533" s="34">
        <v>8127</v>
      </c>
      <c r="AF533" s="34">
        <v>9350</v>
      </c>
      <c r="AG533" s="34">
        <v>8759</v>
      </c>
      <c r="AH533" s="34">
        <v>10231</v>
      </c>
      <c r="AI533" s="34">
        <v>10231</v>
      </c>
      <c r="AJ533" s="34">
        <v>13850</v>
      </c>
      <c r="AK533" s="204">
        <f>SUM(AJ533-AH533)</f>
        <v>3619</v>
      </c>
      <c r="AL533" s="201">
        <f>SUM(AK533/AH533)</f>
        <v>0.3537288632587235</v>
      </c>
    </row>
    <row r="534" spans="1:38" s="24" customFormat="1" ht="12" customHeight="1">
      <c r="A534" s="25">
        <v>2003</v>
      </c>
      <c r="B534" s="26" t="s">
        <v>208</v>
      </c>
      <c r="C534" s="34">
        <v>592</v>
      </c>
      <c r="D534" s="34">
        <v>777</v>
      </c>
      <c r="E534" s="34">
        <v>585</v>
      </c>
      <c r="F534" s="34">
        <v>777</v>
      </c>
      <c r="G534" s="34">
        <v>605</v>
      </c>
      <c r="H534" s="34">
        <v>777</v>
      </c>
      <c r="I534" s="34">
        <v>622</v>
      </c>
      <c r="J534" s="34">
        <v>600</v>
      </c>
      <c r="K534" s="34">
        <v>610</v>
      </c>
      <c r="L534" s="34">
        <v>650</v>
      </c>
      <c r="M534" s="34">
        <v>692</v>
      </c>
      <c r="N534" s="34">
        <v>650</v>
      </c>
      <c r="O534" s="34">
        <v>642</v>
      </c>
      <c r="P534" s="34">
        <v>650</v>
      </c>
      <c r="Q534" s="34">
        <v>656</v>
      </c>
      <c r="R534" s="34">
        <v>650</v>
      </c>
      <c r="S534" s="34">
        <v>659</v>
      </c>
      <c r="T534" s="34"/>
      <c r="U534" s="34">
        <v>750</v>
      </c>
      <c r="V534" s="34">
        <v>690</v>
      </c>
      <c r="W534" s="34">
        <v>730</v>
      </c>
      <c r="X534" s="34">
        <v>690</v>
      </c>
      <c r="Y534" s="34">
        <v>756</v>
      </c>
      <c r="Z534" s="34">
        <v>775</v>
      </c>
      <c r="AA534" s="34">
        <v>815</v>
      </c>
      <c r="AB534" s="34">
        <v>817</v>
      </c>
      <c r="AC534" s="34">
        <v>978</v>
      </c>
      <c r="AD534" s="34">
        <v>950</v>
      </c>
      <c r="AE534" s="34">
        <v>884</v>
      </c>
      <c r="AF534" s="34">
        <v>1026</v>
      </c>
      <c r="AG534" s="34">
        <v>1161</v>
      </c>
      <c r="AH534" s="34">
        <v>1077</v>
      </c>
      <c r="AI534" s="34">
        <v>1077</v>
      </c>
      <c r="AJ534" s="34">
        <v>1500</v>
      </c>
      <c r="AK534" s="204">
        <f>SUM(AJ534-AH534)</f>
        <v>423</v>
      </c>
      <c r="AL534" s="201">
        <f>SUM(AK534/AH534)</f>
        <v>0.39275766016713093</v>
      </c>
    </row>
    <row r="535" spans="1:38" s="24" customFormat="1" ht="12" customHeight="1">
      <c r="A535" s="25">
        <v>2062</v>
      </c>
      <c r="B535" s="26" t="s">
        <v>272</v>
      </c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>
        <v>14289</v>
      </c>
      <c r="AK535" s="34">
        <v>14289</v>
      </c>
      <c r="AL535" s="201">
        <v>1</v>
      </c>
    </row>
    <row r="536" spans="1:38" ht="12" customHeight="1">
      <c r="A536" s="25">
        <v>3003</v>
      </c>
      <c r="B536" s="26" t="s">
        <v>120</v>
      </c>
      <c r="C536" s="34">
        <v>4474</v>
      </c>
      <c r="D536" s="34">
        <v>7112</v>
      </c>
      <c r="E536" s="34">
        <v>7833</v>
      </c>
      <c r="F536" s="34">
        <v>8165</v>
      </c>
      <c r="G536" s="34">
        <v>4790</v>
      </c>
      <c r="H536" s="34">
        <v>7100</v>
      </c>
      <c r="I536" s="34">
        <v>7740</v>
      </c>
      <c r="J536" s="34">
        <v>7000</v>
      </c>
      <c r="K536" s="34">
        <v>7289</v>
      </c>
      <c r="L536" s="34">
        <v>7000</v>
      </c>
      <c r="M536" s="34">
        <v>10616</v>
      </c>
      <c r="N536" s="34">
        <v>11270</v>
      </c>
      <c r="O536" s="34">
        <v>12945</v>
      </c>
      <c r="P536" s="34">
        <v>15400</v>
      </c>
      <c r="Q536" s="34">
        <v>11748</v>
      </c>
      <c r="R536" s="34">
        <v>15400</v>
      </c>
      <c r="S536" s="34">
        <v>19482</v>
      </c>
      <c r="T536" s="34">
        <v>19500</v>
      </c>
      <c r="U536" s="34">
        <v>17503</v>
      </c>
      <c r="V536" s="34">
        <v>13650</v>
      </c>
      <c r="W536" s="34">
        <v>14510</v>
      </c>
      <c r="X536" s="34">
        <v>13650</v>
      </c>
      <c r="Y536" s="34">
        <v>20255</v>
      </c>
      <c r="Z536" s="34">
        <v>17900</v>
      </c>
      <c r="AA536" s="34">
        <v>19877</v>
      </c>
      <c r="AB536" s="34">
        <v>17900</v>
      </c>
      <c r="AC536" s="34">
        <v>17494</v>
      </c>
      <c r="AD536" s="34">
        <v>20276</v>
      </c>
      <c r="AE536" s="34">
        <v>19394</v>
      </c>
      <c r="AF536" s="34">
        <v>20625</v>
      </c>
      <c r="AG536" s="34">
        <v>12613</v>
      </c>
      <c r="AH536" s="34">
        <v>15125</v>
      </c>
      <c r="AI536" s="34"/>
      <c r="AJ536" s="34">
        <v>12936</v>
      </c>
      <c r="AK536" s="204">
        <f>SUM(AJ536-AH536)</f>
        <v>-2189</v>
      </c>
      <c r="AL536" s="201">
        <f>SUM(AK536/AH536)</f>
        <v>-0.14472727272727273</v>
      </c>
    </row>
    <row r="537" spans="1:38" s="24" customFormat="1" ht="12" customHeight="1">
      <c r="A537" s="30">
        <v>615</v>
      </c>
      <c r="B537" s="26" t="s">
        <v>75</v>
      </c>
      <c r="C537" s="33"/>
      <c r="D537" s="33">
        <f aca="true" t="shared" si="392" ref="D537:Y537">SUM(D533:D536)</f>
        <v>18791</v>
      </c>
      <c r="E537" s="33">
        <f t="shared" si="392"/>
        <v>20299</v>
      </c>
      <c r="F537" s="33">
        <f t="shared" si="392"/>
        <v>20716</v>
      </c>
      <c r="G537" s="33">
        <f t="shared" si="392"/>
        <v>17955</v>
      </c>
      <c r="H537" s="33">
        <f t="shared" si="392"/>
        <v>19651</v>
      </c>
      <c r="I537" s="33">
        <f t="shared" si="392"/>
        <v>19909</v>
      </c>
      <c r="J537" s="33">
        <f t="shared" si="392"/>
        <v>20600</v>
      </c>
      <c r="K537" s="33">
        <f t="shared" si="392"/>
        <v>17176</v>
      </c>
      <c r="L537" s="33">
        <f t="shared" si="392"/>
        <v>19650</v>
      </c>
      <c r="M537" s="33">
        <f t="shared" si="392"/>
        <v>18415</v>
      </c>
      <c r="N537" s="33">
        <f t="shared" si="392"/>
        <v>21920</v>
      </c>
      <c r="O537" s="33">
        <f t="shared" si="392"/>
        <v>24339</v>
      </c>
      <c r="P537" s="33">
        <f t="shared" si="392"/>
        <v>29650</v>
      </c>
      <c r="Q537" s="33">
        <f t="shared" si="392"/>
        <v>21878</v>
      </c>
      <c r="R537" s="33">
        <f t="shared" si="392"/>
        <v>29650</v>
      </c>
      <c r="S537" s="33">
        <f t="shared" si="392"/>
        <v>29580</v>
      </c>
      <c r="T537" s="33">
        <f t="shared" si="392"/>
        <v>32500</v>
      </c>
      <c r="U537" s="33">
        <f t="shared" si="392"/>
        <v>30083</v>
      </c>
      <c r="V537" s="33">
        <f t="shared" si="392"/>
        <v>27340</v>
      </c>
      <c r="W537" s="33">
        <f t="shared" si="392"/>
        <v>26228</v>
      </c>
      <c r="X537" s="33">
        <f t="shared" si="392"/>
        <v>25340</v>
      </c>
      <c r="Y537" s="33">
        <f t="shared" si="392"/>
        <v>30374</v>
      </c>
      <c r="Z537" s="33">
        <f aca="true" t="shared" si="393" ref="Z537:AF537">SUM(Z533:Z536)</f>
        <v>29675</v>
      </c>
      <c r="AA537" s="33">
        <f t="shared" si="393"/>
        <v>27585</v>
      </c>
      <c r="AB537" s="33">
        <f t="shared" si="393"/>
        <v>29717</v>
      </c>
      <c r="AC537" s="33">
        <f t="shared" si="393"/>
        <v>26235</v>
      </c>
      <c r="AD537" s="33">
        <f t="shared" si="393"/>
        <v>32226</v>
      </c>
      <c r="AE537" s="33">
        <f t="shared" si="393"/>
        <v>28405</v>
      </c>
      <c r="AF537" s="33">
        <f t="shared" si="393"/>
        <v>31001</v>
      </c>
      <c r="AG537" s="33">
        <f>SUM(AG533:AG536)</f>
        <v>22533</v>
      </c>
      <c r="AH537" s="33">
        <f>SUM(AH533:AH536)</f>
        <v>26433</v>
      </c>
      <c r="AI537" s="33">
        <v>15125</v>
      </c>
      <c r="AJ537" s="33">
        <f>SUM(AJ533:AJ536)</f>
        <v>42575</v>
      </c>
      <c r="AK537" s="206">
        <f>SUM(AJ537-AH537)</f>
        <v>16142</v>
      </c>
      <c r="AL537" s="202">
        <f>SUM(AK537/AH537)</f>
        <v>0.6106760488782961</v>
      </c>
    </row>
    <row r="538" spans="1:38" ht="12" customHeight="1">
      <c r="A538" s="3">
        <v>620</v>
      </c>
      <c r="B538" s="29" t="s">
        <v>271</v>
      </c>
      <c r="C538" s="3" t="s">
        <v>1</v>
      </c>
      <c r="D538" s="6" t="s">
        <v>2</v>
      </c>
      <c r="E538" s="6" t="s">
        <v>1</v>
      </c>
      <c r="F538" s="6" t="s">
        <v>2</v>
      </c>
      <c r="G538" s="6" t="s">
        <v>1</v>
      </c>
      <c r="H538" s="6" t="s">
        <v>2</v>
      </c>
      <c r="I538" s="6" t="s">
        <v>1</v>
      </c>
      <c r="J538" s="6" t="s">
        <v>2</v>
      </c>
      <c r="K538" s="6" t="s">
        <v>1</v>
      </c>
      <c r="L538" s="6" t="s">
        <v>2</v>
      </c>
      <c r="M538" s="6" t="s">
        <v>1</v>
      </c>
      <c r="N538" s="6" t="s">
        <v>2</v>
      </c>
      <c r="O538" s="6" t="s">
        <v>1</v>
      </c>
      <c r="P538" s="6" t="s">
        <v>2</v>
      </c>
      <c r="Q538" s="6" t="s">
        <v>41</v>
      </c>
      <c r="R538" s="6" t="s">
        <v>2</v>
      </c>
      <c r="S538" s="6" t="s">
        <v>1</v>
      </c>
      <c r="T538" s="6" t="s">
        <v>2</v>
      </c>
      <c r="U538" s="6" t="s">
        <v>41</v>
      </c>
      <c r="V538" s="6" t="s">
        <v>2</v>
      </c>
      <c r="W538" s="6" t="s">
        <v>1</v>
      </c>
      <c r="X538" s="6" t="s">
        <v>2</v>
      </c>
      <c r="Y538" s="6" t="s">
        <v>1</v>
      </c>
      <c r="Z538" s="6" t="s">
        <v>2</v>
      </c>
      <c r="AA538" s="6" t="s">
        <v>1</v>
      </c>
      <c r="AB538" s="6" t="s">
        <v>2</v>
      </c>
      <c r="AC538" s="3" t="s">
        <v>1</v>
      </c>
      <c r="AD538" s="3" t="s">
        <v>2</v>
      </c>
      <c r="AE538" s="3" t="s">
        <v>1</v>
      </c>
      <c r="AF538" s="3" t="s">
        <v>2</v>
      </c>
      <c r="AG538" s="3" t="s">
        <v>1</v>
      </c>
      <c r="AH538" s="3" t="s">
        <v>2</v>
      </c>
      <c r="AI538" s="3" t="s">
        <v>3</v>
      </c>
      <c r="AJ538" s="3" t="s">
        <v>2</v>
      </c>
      <c r="AK538" s="197" t="s">
        <v>461</v>
      </c>
      <c r="AL538" s="197" t="s">
        <v>462</v>
      </c>
    </row>
    <row r="539" spans="1:38" ht="12" customHeight="1">
      <c r="A539" s="3"/>
      <c r="B539" s="29"/>
      <c r="C539" s="3" t="s">
        <v>4</v>
      </c>
      <c r="D539" s="6" t="s">
        <v>5</v>
      </c>
      <c r="E539" s="6" t="s">
        <v>5</v>
      </c>
      <c r="F539" s="6" t="s">
        <v>6</v>
      </c>
      <c r="G539" s="6" t="s">
        <v>6</v>
      </c>
      <c r="H539" s="6" t="s">
        <v>7</v>
      </c>
      <c r="I539" s="6" t="s">
        <v>7</v>
      </c>
      <c r="J539" s="6" t="s">
        <v>8</v>
      </c>
      <c r="K539" s="6" t="s">
        <v>8</v>
      </c>
      <c r="L539" s="6" t="s">
        <v>9</v>
      </c>
      <c r="M539" s="6" t="s">
        <v>9</v>
      </c>
      <c r="N539" s="6" t="s">
        <v>42</v>
      </c>
      <c r="O539" s="6" t="s">
        <v>10</v>
      </c>
      <c r="P539" s="6" t="s">
        <v>43</v>
      </c>
      <c r="Q539" s="6" t="s">
        <v>43</v>
      </c>
      <c r="R539" s="6" t="s">
        <v>44</v>
      </c>
      <c r="S539" s="6" t="s">
        <v>12</v>
      </c>
      <c r="T539" s="6" t="s">
        <v>13</v>
      </c>
      <c r="U539" s="6" t="s">
        <v>13</v>
      </c>
      <c r="V539" s="6" t="s">
        <v>14</v>
      </c>
      <c r="W539" s="6" t="s">
        <v>14</v>
      </c>
      <c r="X539" s="6" t="s">
        <v>15</v>
      </c>
      <c r="Y539" s="6" t="s">
        <v>15</v>
      </c>
      <c r="Z539" s="6" t="s">
        <v>16</v>
      </c>
      <c r="AA539" s="6" t="s">
        <v>16</v>
      </c>
      <c r="AB539" s="6" t="s">
        <v>17</v>
      </c>
      <c r="AC539" s="6" t="s">
        <v>17</v>
      </c>
      <c r="AD539" s="6" t="s">
        <v>427</v>
      </c>
      <c r="AE539" s="6" t="s">
        <v>427</v>
      </c>
      <c r="AF539" s="6" t="s">
        <v>439</v>
      </c>
      <c r="AG539" s="6" t="s">
        <v>456</v>
      </c>
      <c r="AH539" s="6" t="s">
        <v>457</v>
      </c>
      <c r="AI539" s="6" t="s">
        <v>468</v>
      </c>
      <c r="AJ539" s="6" t="s">
        <v>469</v>
      </c>
      <c r="AK539" s="198" t="s">
        <v>463</v>
      </c>
      <c r="AL539" s="198" t="s">
        <v>463</v>
      </c>
    </row>
    <row r="540" spans="1:38" s="24" customFormat="1" ht="12" customHeight="1">
      <c r="A540" s="25">
        <v>2003</v>
      </c>
      <c r="B540" s="26" t="s">
        <v>97</v>
      </c>
      <c r="C540" s="34"/>
      <c r="D540" s="28"/>
      <c r="E540" s="28"/>
      <c r="F540" s="28">
        <v>1400</v>
      </c>
      <c r="G540" s="28">
        <v>3732</v>
      </c>
      <c r="H540" s="28">
        <v>1400</v>
      </c>
      <c r="I540" s="28">
        <v>1643</v>
      </c>
      <c r="J540" s="28">
        <v>2100</v>
      </c>
      <c r="K540" s="28">
        <v>1400</v>
      </c>
      <c r="L540" s="28">
        <v>2100</v>
      </c>
      <c r="M540" s="28">
        <v>1114</v>
      </c>
      <c r="N540" s="28">
        <v>1484</v>
      </c>
      <c r="O540" s="28">
        <v>1277</v>
      </c>
      <c r="P540" s="28">
        <v>1484</v>
      </c>
      <c r="Q540" s="28">
        <v>1189</v>
      </c>
      <c r="R540" s="28">
        <v>1484</v>
      </c>
      <c r="S540" s="28">
        <v>982</v>
      </c>
      <c r="T540" s="28"/>
      <c r="U540" s="28">
        <v>1197</v>
      </c>
      <c r="V540" s="28">
        <v>1600</v>
      </c>
      <c r="W540" s="28">
        <v>1147</v>
      </c>
      <c r="X540" s="28">
        <v>1600</v>
      </c>
      <c r="Y540" s="28">
        <v>1205</v>
      </c>
      <c r="Z540" s="28">
        <v>1400</v>
      </c>
      <c r="AA540" s="28">
        <v>1285</v>
      </c>
      <c r="AB540" s="28">
        <v>1476</v>
      </c>
      <c r="AC540" s="28">
        <v>1461</v>
      </c>
      <c r="AD540" s="28">
        <v>1525</v>
      </c>
      <c r="AE540" s="28">
        <v>1468</v>
      </c>
      <c r="AF540" s="28">
        <v>1600</v>
      </c>
      <c r="AG540" s="28">
        <v>1563</v>
      </c>
      <c r="AH540" s="28">
        <v>1664</v>
      </c>
      <c r="AI540" s="28">
        <v>1664</v>
      </c>
      <c r="AJ540" s="28">
        <v>1812</v>
      </c>
      <c r="AK540" s="204">
        <f>SUM(AJ540-AH540)</f>
        <v>148</v>
      </c>
      <c r="AL540" s="201">
        <f>SUM(AK540/AH540)</f>
        <v>0.0889423076923077</v>
      </c>
    </row>
    <row r="541" spans="1:38" s="24" customFormat="1" ht="12" customHeight="1">
      <c r="A541" s="25">
        <v>2062</v>
      </c>
      <c r="B541" s="26" t="s">
        <v>272</v>
      </c>
      <c r="C541" s="34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>
        <v>3717</v>
      </c>
      <c r="AA541" s="28">
        <v>3717</v>
      </c>
      <c r="AB541" s="28">
        <v>3791</v>
      </c>
      <c r="AC541" s="28">
        <v>3899</v>
      </c>
      <c r="AD541" s="28">
        <v>3914</v>
      </c>
      <c r="AE541" s="28">
        <v>3914</v>
      </c>
      <c r="AF541" s="28">
        <v>3991</v>
      </c>
      <c r="AG541" s="28">
        <v>3991</v>
      </c>
      <c r="AH541" s="28">
        <v>4062</v>
      </c>
      <c r="AI541" s="28">
        <v>4062</v>
      </c>
      <c r="AJ541" s="28">
        <v>0</v>
      </c>
      <c r="AK541" s="204">
        <f>SUM(AJ541-AH541)</f>
        <v>-4062</v>
      </c>
      <c r="AL541" s="201">
        <f>SUM(AK541/AH541)</f>
        <v>-1</v>
      </c>
    </row>
    <row r="542" spans="1:38" s="65" customFormat="1" ht="12" customHeight="1">
      <c r="A542" s="25">
        <v>3003</v>
      </c>
      <c r="B542" s="26" t="s">
        <v>120</v>
      </c>
      <c r="C542" s="34"/>
      <c r="D542" s="28"/>
      <c r="E542" s="28"/>
      <c r="F542" s="28">
        <v>5000</v>
      </c>
      <c r="G542" s="28">
        <v>-9465</v>
      </c>
      <c r="H542" s="28">
        <v>9600</v>
      </c>
      <c r="I542" s="28">
        <v>9214</v>
      </c>
      <c r="J542" s="28">
        <v>8600</v>
      </c>
      <c r="K542" s="28">
        <v>11387</v>
      </c>
      <c r="L542" s="28">
        <v>8600</v>
      </c>
      <c r="M542" s="28">
        <v>14922</v>
      </c>
      <c r="N542" s="28">
        <v>14662</v>
      </c>
      <c r="O542" s="28">
        <v>8703</v>
      </c>
      <c r="P542" s="28">
        <v>14662</v>
      </c>
      <c r="Q542" s="28">
        <v>11167</v>
      </c>
      <c r="R542" s="28">
        <v>14662</v>
      </c>
      <c r="S542" s="28">
        <v>14342</v>
      </c>
      <c r="T542" s="28">
        <v>17100</v>
      </c>
      <c r="U542" s="28">
        <v>14220</v>
      </c>
      <c r="V542" s="28">
        <v>11970</v>
      </c>
      <c r="W542" s="28">
        <v>8928</v>
      </c>
      <c r="X542" s="28">
        <v>14175</v>
      </c>
      <c r="Y542" s="28">
        <v>15797</v>
      </c>
      <c r="Z542" s="28">
        <v>18200</v>
      </c>
      <c r="AA542" s="28">
        <v>14230</v>
      </c>
      <c r="AB542" s="28">
        <v>18200</v>
      </c>
      <c r="AC542" s="28">
        <v>13549</v>
      </c>
      <c r="AD542" s="28">
        <v>18200</v>
      </c>
      <c r="AE542" s="28">
        <v>17796</v>
      </c>
      <c r="AF542" s="28">
        <v>19404</v>
      </c>
      <c r="AG542" s="28">
        <v>24458</v>
      </c>
      <c r="AH542" s="28">
        <v>20580</v>
      </c>
      <c r="AI542" s="28">
        <v>20580</v>
      </c>
      <c r="AJ542" s="28">
        <v>19602</v>
      </c>
      <c r="AK542" s="204">
        <f>SUM(AJ542-AH542)</f>
        <v>-978</v>
      </c>
      <c r="AL542" s="201">
        <f>SUM(AK542/AH542)</f>
        <v>-0.047521865889212825</v>
      </c>
    </row>
    <row r="543" spans="1:38" s="67" customFormat="1" ht="12" customHeight="1">
      <c r="A543" s="30">
        <v>630</v>
      </c>
      <c r="B543" s="66" t="s">
        <v>76</v>
      </c>
      <c r="C543" s="33"/>
      <c r="D543" s="4"/>
      <c r="E543" s="4"/>
      <c r="F543" s="4">
        <f aca="true" t="shared" si="394" ref="F543:Y543">SUM(F540:F542)</f>
        <v>6400</v>
      </c>
      <c r="G543" s="4">
        <f t="shared" si="394"/>
        <v>-5733</v>
      </c>
      <c r="H543" s="4">
        <f t="shared" si="394"/>
        <v>11000</v>
      </c>
      <c r="I543" s="4">
        <f t="shared" si="394"/>
        <v>10857</v>
      </c>
      <c r="J543" s="4">
        <f t="shared" si="394"/>
        <v>10700</v>
      </c>
      <c r="K543" s="4">
        <f t="shared" si="394"/>
        <v>12787</v>
      </c>
      <c r="L543" s="4">
        <f t="shared" si="394"/>
        <v>10700</v>
      </c>
      <c r="M543" s="4">
        <f t="shared" si="394"/>
        <v>16036</v>
      </c>
      <c r="N543" s="4">
        <f t="shared" si="394"/>
        <v>16146</v>
      </c>
      <c r="O543" s="4">
        <f t="shared" si="394"/>
        <v>9980</v>
      </c>
      <c r="P543" s="4">
        <f t="shared" si="394"/>
        <v>16146</v>
      </c>
      <c r="Q543" s="4">
        <f t="shared" si="394"/>
        <v>12356</v>
      </c>
      <c r="R543" s="4">
        <f t="shared" si="394"/>
        <v>16146</v>
      </c>
      <c r="S543" s="4">
        <f t="shared" si="394"/>
        <v>15324</v>
      </c>
      <c r="T543" s="4">
        <f t="shared" si="394"/>
        <v>17100</v>
      </c>
      <c r="U543" s="4">
        <f t="shared" si="394"/>
        <v>15417</v>
      </c>
      <c r="V543" s="4">
        <f t="shared" si="394"/>
        <v>13570</v>
      </c>
      <c r="W543" s="4">
        <f t="shared" si="394"/>
        <v>10075</v>
      </c>
      <c r="X543" s="4">
        <f t="shared" si="394"/>
        <v>15775</v>
      </c>
      <c r="Y543" s="4">
        <f t="shared" si="394"/>
        <v>17002</v>
      </c>
      <c r="Z543" s="4">
        <f aca="true" t="shared" si="395" ref="Z543:AF543">SUM(Z540:Z542)</f>
        <v>23317</v>
      </c>
      <c r="AA543" s="4">
        <f t="shared" si="395"/>
        <v>19232</v>
      </c>
      <c r="AB543" s="4">
        <f t="shared" si="395"/>
        <v>23467</v>
      </c>
      <c r="AC543" s="4">
        <f t="shared" si="395"/>
        <v>18909</v>
      </c>
      <c r="AD543" s="4">
        <f t="shared" si="395"/>
        <v>23639</v>
      </c>
      <c r="AE543" s="4">
        <f t="shared" si="395"/>
        <v>23178</v>
      </c>
      <c r="AF543" s="4">
        <f t="shared" si="395"/>
        <v>24995</v>
      </c>
      <c r="AG543" s="4">
        <f>SUM(AG540:AG542)</f>
        <v>30012</v>
      </c>
      <c r="AH543" s="4">
        <f>SUM(AH540:AH542)</f>
        <v>26306</v>
      </c>
      <c r="AI543" s="4">
        <v>20580</v>
      </c>
      <c r="AJ543" s="4">
        <f>SUM(AJ540:AJ542)</f>
        <v>21414</v>
      </c>
      <c r="AK543" s="206">
        <f>SUM(AJ543-AH543)</f>
        <v>-4892</v>
      </c>
      <c r="AL543" s="202">
        <f>SUM(AK543/AH543)</f>
        <v>-0.18596517904660534</v>
      </c>
    </row>
    <row r="544" spans="1:39" ht="12" customHeight="1">
      <c r="A544" s="3">
        <v>621</v>
      </c>
      <c r="B544" s="29" t="s">
        <v>483</v>
      </c>
      <c r="C544" s="3" t="s">
        <v>1</v>
      </c>
      <c r="D544" s="6" t="s">
        <v>2</v>
      </c>
      <c r="E544" s="6" t="s">
        <v>1</v>
      </c>
      <c r="F544" s="6" t="s">
        <v>2</v>
      </c>
      <c r="G544" s="6" t="s">
        <v>1</v>
      </c>
      <c r="H544" s="6" t="s">
        <v>2</v>
      </c>
      <c r="I544" s="6" t="s">
        <v>1</v>
      </c>
      <c r="J544" s="6" t="s">
        <v>2</v>
      </c>
      <c r="K544" s="6" t="s">
        <v>1</v>
      </c>
      <c r="L544" s="6" t="s">
        <v>2</v>
      </c>
      <c r="M544" s="6" t="s">
        <v>1</v>
      </c>
      <c r="N544" s="6" t="s">
        <v>2</v>
      </c>
      <c r="O544" s="6" t="s">
        <v>1</v>
      </c>
      <c r="P544" s="6" t="s">
        <v>2</v>
      </c>
      <c r="Q544" s="6" t="s">
        <v>41</v>
      </c>
      <c r="R544" s="6" t="s">
        <v>2</v>
      </c>
      <c r="S544" s="6" t="s">
        <v>1</v>
      </c>
      <c r="T544" s="6" t="s">
        <v>2</v>
      </c>
      <c r="U544" s="6" t="s">
        <v>41</v>
      </c>
      <c r="V544" s="6" t="s">
        <v>2</v>
      </c>
      <c r="W544" s="6" t="s">
        <v>1</v>
      </c>
      <c r="X544" s="6" t="s">
        <v>2</v>
      </c>
      <c r="Y544" s="6" t="s">
        <v>1</v>
      </c>
      <c r="Z544" s="6" t="s">
        <v>2</v>
      </c>
      <c r="AA544" s="6" t="s">
        <v>1</v>
      </c>
      <c r="AB544" s="6" t="s">
        <v>2</v>
      </c>
      <c r="AC544" s="3" t="s">
        <v>1</v>
      </c>
      <c r="AD544" s="3" t="s">
        <v>2</v>
      </c>
      <c r="AE544" s="3" t="s">
        <v>1</v>
      </c>
      <c r="AF544" s="3" t="s">
        <v>2</v>
      </c>
      <c r="AG544" s="3" t="s">
        <v>482</v>
      </c>
      <c r="AH544" s="3" t="s">
        <v>2</v>
      </c>
      <c r="AI544" s="3" t="s">
        <v>3</v>
      </c>
      <c r="AJ544" s="3" t="s">
        <v>2</v>
      </c>
      <c r="AK544" s="197" t="s">
        <v>461</v>
      </c>
      <c r="AL544" s="197" t="s">
        <v>462</v>
      </c>
      <c r="AM544" s="24"/>
    </row>
    <row r="545" spans="1:39" ht="12" customHeight="1">
      <c r="A545" s="3"/>
      <c r="B545" s="29"/>
      <c r="C545" s="3" t="s">
        <v>4</v>
      </c>
      <c r="D545" s="6" t="s">
        <v>5</v>
      </c>
      <c r="E545" s="6" t="s">
        <v>5</v>
      </c>
      <c r="F545" s="6" t="s">
        <v>6</v>
      </c>
      <c r="G545" s="6" t="s">
        <v>6</v>
      </c>
      <c r="H545" s="6" t="s">
        <v>7</v>
      </c>
      <c r="I545" s="6" t="s">
        <v>7</v>
      </c>
      <c r="J545" s="6" t="s">
        <v>8</v>
      </c>
      <c r="K545" s="6" t="s">
        <v>8</v>
      </c>
      <c r="L545" s="6" t="s">
        <v>9</v>
      </c>
      <c r="M545" s="6" t="s">
        <v>9</v>
      </c>
      <c r="N545" s="6" t="s">
        <v>42</v>
      </c>
      <c r="O545" s="6" t="s">
        <v>10</v>
      </c>
      <c r="P545" s="6" t="s">
        <v>43</v>
      </c>
      <c r="Q545" s="6" t="s">
        <v>43</v>
      </c>
      <c r="R545" s="6" t="s">
        <v>44</v>
      </c>
      <c r="S545" s="6" t="s">
        <v>12</v>
      </c>
      <c r="T545" s="6" t="s">
        <v>13</v>
      </c>
      <c r="U545" s="6" t="s">
        <v>13</v>
      </c>
      <c r="V545" s="6" t="s">
        <v>14</v>
      </c>
      <c r="W545" s="6" t="s">
        <v>14</v>
      </c>
      <c r="X545" s="6" t="s">
        <v>15</v>
      </c>
      <c r="Y545" s="6" t="s">
        <v>15</v>
      </c>
      <c r="Z545" s="6" t="s">
        <v>16</v>
      </c>
      <c r="AA545" s="6" t="s">
        <v>16</v>
      </c>
      <c r="AB545" s="6" t="s">
        <v>17</v>
      </c>
      <c r="AC545" s="6" t="s">
        <v>17</v>
      </c>
      <c r="AD545" s="6" t="s">
        <v>427</v>
      </c>
      <c r="AE545" s="6" t="s">
        <v>427</v>
      </c>
      <c r="AF545" s="6" t="s">
        <v>439</v>
      </c>
      <c r="AG545" s="6" t="s">
        <v>456</v>
      </c>
      <c r="AH545" s="6" t="s">
        <v>457</v>
      </c>
      <c r="AI545" s="6" t="s">
        <v>468</v>
      </c>
      <c r="AJ545" s="6" t="s">
        <v>469</v>
      </c>
      <c r="AK545" s="198" t="s">
        <v>463</v>
      </c>
      <c r="AL545" s="198" t="s">
        <v>463</v>
      </c>
      <c r="AM545" s="24"/>
    </row>
    <row r="546" spans="1:39" ht="12" customHeight="1">
      <c r="A546" s="30">
        <v>1002</v>
      </c>
      <c r="B546" s="26" t="s">
        <v>91</v>
      </c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4">
        <v>2147</v>
      </c>
      <c r="AH546" s="34">
        <v>1000</v>
      </c>
      <c r="AI546" s="34">
        <v>1000</v>
      </c>
      <c r="AJ546" s="34">
        <v>1000</v>
      </c>
      <c r="AK546" s="34">
        <f>SUM(AJ546-AH546)</f>
        <v>0</v>
      </c>
      <c r="AL546" s="201">
        <f>SUM(AK546/AH546)</f>
        <v>0</v>
      </c>
      <c r="AM546" s="24"/>
    </row>
    <row r="547" spans="1:39" ht="12" customHeight="1">
      <c r="A547" s="25">
        <v>2002</v>
      </c>
      <c r="B547" s="26" t="s">
        <v>96</v>
      </c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4">
        <v>7881</v>
      </c>
      <c r="AH547" s="34">
        <v>10150</v>
      </c>
      <c r="AI547" s="34">
        <v>10150</v>
      </c>
      <c r="AJ547" s="34">
        <v>10150</v>
      </c>
      <c r="AK547" s="34">
        <f aca="true" t="shared" si="396" ref="AK547:AK554">SUM(AJ547-AH547)</f>
        <v>0</v>
      </c>
      <c r="AL547" s="201">
        <f aca="true" t="shared" si="397" ref="AL547:AL554">SUM(AK547/AH547)</f>
        <v>0</v>
      </c>
      <c r="AM547" s="24"/>
    </row>
    <row r="548" spans="1:39" ht="12" customHeight="1">
      <c r="A548" s="30">
        <v>2003</v>
      </c>
      <c r="B548" s="26" t="s">
        <v>486</v>
      </c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4">
        <v>1870</v>
      </c>
      <c r="AH548" s="34">
        <v>2205</v>
      </c>
      <c r="AI548" s="34">
        <v>2205</v>
      </c>
      <c r="AJ548" s="34">
        <v>2359</v>
      </c>
      <c r="AK548" s="34">
        <f t="shared" si="396"/>
        <v>154</v>
      </c>
      <c r="AL548" s="201">
        <f t="shared" si="397"/>
        <v>0.06984126984126984</v>
      </c>
      <c r="AM548" s="24"/>
    </row>
    <row r="549" spans="1:39" ht="12" customHeight="1">
      <c r="A549" s="30">
        <v>2035</v>
      </c>
      <c r="B549" s="26" t="s">
        <v>112</v>
      </c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4">
        <v>10490</v>
      </c>
      <c r="AH549" s="34">
        <v>10850</v>
      </c>
      <c r="AI549" s="34">
        <v>10850</v>
      </c>
      <c r="AJ549" s="34">
        <v>14050</v>
      </c>
      <c r="AK549" s="34">
        <f t="shared" si="396"/>
        <v>3200</v>
      </c>
      <c r="AL549" s="201">
        <f t="shared" si="397"/>
        <v>0.29493087557603687</v>
      </c>
      <c r="AM549" s="24"/>
    </row>
    <row r="550" spans="1:39" ht="12" customHeight="1">
      <c r="A550" s="30">
        <v>2062</v>
      </c>
      <c r="B550" s="26" t="s">
        <v>272</v>
      </c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4">
        <v>25484</v>
      </c>
      <c r="AH550" s="34">
        <v>26631</v>
      </c>
      <c r="AI550" s="34">
        <v>26631</v>
      </c>
      <c r="AJ550" s="34">
        <v>27829</v>
      </c>
      <c r="AK550" s="34">
        <f t="shared" si="396"/>
        <v>1198</v>
      </c>
      <c r="AL550" s="201">
        <f t="shared" si="397"/>
        <v>0.04498516766174759</v>
      </c>
      <c r="AM550" s="24"/>
    </row>
    <row r="551" spans="1:39" ht="12" customHeight="1">
      <c r="A551" s="30">
        <v>3003</v>
      </c>
      <c r="B551" s="26" t="s">
        <v>500</v>
      </c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4">
        <v>17122</v>
      </c>
      <c r="AH551" s="34">
        <v>13115</v>
      </c>
      <c r="AI551" s="34">
        <v>13115</v>
      </c>
      <c r="AJ551" s="34">
        <v>10065</v>
      </c>
      <c r="AK551" s="34">
        <f t="shared" si="396"/>
        <v>-3050</v>
      </c>
      <c r="AL551" s="201">
        <f t="shared" si="397"/>
        <v>-0.23255813953488372</v>
      </c>
      <c r="AM551" s="24"/>
    </row>
    <row r="552" spans="1:39" ht="12" customHeight="1">
      <c r="A552" s="30">
        <v>3006</v>
      </c>
      <c r="B552" s="26" t="s">
        <v>145</v>
      </c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4">
        <v>0</v>
      </c>
      <c r="AH552" s="34">
        <v>2500</v>
      </c>
      <c r="AI552" s="34">
        <v>2500</v>
      </c>
      <c r="AJ552" s="34">
        <v>2500</v>
      </c>
      <c r="AK552" s="34">
        <f t="shared" si="396"/>
        <v>0</v>
      </c>
      <c r="AL552" s="201">
        <f t="shared" si="397"/>
        <v>0</v>
      </c>
      <c r="AM552" s="24"/>
    </row>
    <row r="553" spans="1:39" ht="12" customHeight="1">
      <c r="A553" s="30">
        <v>4001</v>
      </c>
      <c r="B553" s="26" t="s">
        <v>87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4">
        <v>41785</v>
      </c>
      <c r="AH553" s="34">
        <v>37570</v>
      </c>
      <c r="AI553" s="34">
        <v>37570</v>
      </c>
      <c r="AJ553" s="34">
        <v>81000</v>
      </c>
      <c r="AK553" s="34">
        <f t="shared" si="396"/>
        <v>43430</v>
      </c>
      <c r="AL553" s="201">
        <f t="shared" si="397"/>
        <v>1.1559755123768964</v>
      </c>
      <c r="AM553" s="24"/>
    </row>
    <row r="554" spans="1:39" ht="12" customHeight="1">
      <c r="A554" s="30">
        <v>621</v>
      </c>
      <c r="B554" s="26" t="s">
        <v>484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>
        <f>SUM(AG546:AG553)</f>
        <v>106779</v>
      </c>
      <c r="AH554" s="33">
        <f>SUM(AH546:AH553)</f>
        <v>104021</v>
      </c>
      <c r="AI554" s="33">
        <f>SUM(AI546:AI553)</f>
        <v>104021</v>
      </c>
      <c r="AJ554" s="33">
        <f>SUM(AJ546:AJ553)</f>
        <v>148953</v>
      </c>
      <c r="AK554" s="33">
        <f t="shared" si="396"/>
        <v>44932</v>
      </c>
      <c r="AL554" s="202">
        <f t="shared" si="397"/>
        <v>0.43195124061487583</v>
      </c>
      <c r="AM554" s="24"/>
    </row>
    <row r="555" spans="1:39" ht="12" customHeight="1">
      <c r="A555" s="30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206"/>
      <c r="AL555" s="202"/>
      <c r="AM555" s="24"/>
    </row>
    <row r="556" spans="1:39" ht="12" customHeight="1">
      <c r="A556" s="3">
        <v>622</v>
      </c>
      <c r="B556" s="29" t="s">
        <v>485</v>
      </c>
      <c r="C556" s="3" t="s">
        <v>1</v>
      </c>
      <c r="D556" s="6" t="s">
        <v>2</v>
      </c>
      <c r="E556" s="6" t="s">
        <v>1</v>
      </c>
      <c r="F556" s="6" t="s">
        <v>2</v>
      </c>
      <c r="G556" s="6" t="s">
        <v>1</v>
      </c>
      <c r="H556" s="6" t="s">
        <v>2</v>
      </c>
      <c r="I556" s="6" t="s">
        <v>1</v>
      </c>
      <c r="J556" s="6" t="s">
        <v>2</v>
      </c>
      <c r="K556" s="6" t="s">
        <v>1</v>
      </c>
      <c r="L556" s="6" t="s">
        <v>2</v>
      </c>
      <c r="M556" s="6" t="s">
        <v>1</v>
      </c>
      <c r="N556" s="6" t="s">
        <v>2</v>
      </c>
      <c r="O556" s="6" t="s">
        <v>1</v>
      </c>
      <c r="P556" s="6" t="s">
        <v>2</v>
      </c>
      <c r="Q556" s="6" t="s">
        <v>41</v>
      </c>
      <c r="R556" s="6" t="s">
        <v>2</v>
      </c>
      <c r="S556" s="6" t="s">
        <v>1</v>
      </c>
      <c r="T556" s="6" t="s">
        <v>2</v>
      </c>
      <c r="U556" s="6" t="s">
        <v>41</v>
      </c>
      <c r="V556" s="6" t="s">
        <v>2</v>
      </c>
      <c r="W556" s="6" t="s">
        <v>1</v>
      </c>
      <c r="X556" s="6" t="s">
        <v>2</v>
      </c>
      <c r="Y556" s="6" t="s">
        <v>1</v>
      </c>
      <c r="Z556" s="6" t="s">
        <v>2</v>
      </c>
      <c r="AA556" s="6" t="s">
        <v>1</v>
      </c>
      <c r="AB556" s="6" t="s">
        <v>2</v>
      </c>
      <c r="AC556" s="3" t="s">
        <v>1</v>
      </c>
      <c r="AD556" s="3" t="s">
        <v>2</v>
      </c>
      <c r="AE556" s="3" t="s">
        <v>1</v>
      </c>
      <c r="AF556" s="3" t="s">
        <v>2</v>
      </c>
      <c r="AG556" s="3" t="s">
        <v>482</v>
      </c>
      <c r="AH556" s="3" t="s">
        <v>2</v>
      </c>
      <c r="AI556" s="3" t="s">
        <v>3</v>
      </c>
      <c r="AJ556" s="3" t="s">
        <v>2</v>
      </c>
      <c r="AK556" s="197" t="s">
        <v>461</v>
      </c>
      <c r="AL556" s="197" t="s">
        <v>462</v>
      </c>
      <c r="AM556" s="24"/>
    </row>
    <row r="557" spans="1:39" ht="12" customHeight="1">
      <c r="A557" s="3"/>
      <c r="B557" s="29"/>
      <c r="C557" s="3" t="s">
        <v>4</v>
      </c>
      <c r="D557" s="6" t="s">
        <v>5</v>
      </c>
      <c r="E557" s="6" t="s">
        <v>5</v>
      </c>
      <c r="F557" s="6" t="s">
        <v>6</v>
      </c>
      <c r="G557" s="6" t="s">
        <v>6</v>
      </c>
      <c r="H557" s="6" t="s">
        <v>7</v>
      </c>
      <c r="I557" s="6" t="s">
        <v>7</v>
      </c>
      <c r="J557" s="6" t="s">
        <v>8</v>
      </c>
      <c r="K557" s="6" t="s">
        <v>8</v>
      </c>
      <c r="L557" s="6" t="s">
        <v>9</v>
      </c>
      <c r="M557" s="6" t="s">
        <v>9</v>
      </c>
      <c r="N557" s="6" t="s">
        <v>42</v>
      </c>
      <c r="O557" s="6" t="s">
        <v>10</v>
      </c>
      <c r="P557" s="6" t="s">
        <v>43</v>
      </c>
      <c r="Q557" s="6" t="s">
        <v>43</v>
      </c>
      <c r="R557" s="6" t="s">
        <v>44</v>
      </c>
      <c r="S557" s="6" t="s">
        <v>12</v>
      </c>
      <c r="T557" s="6" t="s">
        <v>13</v>
      </c>
      <c r="U557" s="6" t="s">
        <v>13</v>
      </c>
      <c r="V557" s="6" t="s">
        <v>14</v>
      </c>
      <c r="W557" s="6" t="s">
        <v>14</v>
      </c>
      <c r="X557" s="6" t="s">
        <v>15</v>
      </c>
      <c r="Y557" s="6" t="s">
        <v>15</v>
      </c>
      <c r="Z557" s="6" t="s">
        <v>16</v>
      </c>
      <c r="AA557" s="6" t="s">
        <v>16</v>
      </c>
      <c r="AB557" s="6" t="s">
        <v>17</v>
      </c>
      <c r="AC557" s="6" t="s">
        <v>17</v>
      </c>
      <c r="AD557" s="6" t="s">
        <v>427</v>
      </c>
      <c r="AE557" s="6" t="s">
        <v>427</v>
      </c>
      <c r="AF557" s="6" t="s">
        <v>439</v>
      </c>
      <c r="AG557" s="6" t="s">
        <v>456</v>
      </c>
      <c r="AH557" s="6" t="s">
        <v>457</v>
      </c>
      <c r="AI557" s="6" t="s">
        <v>468</v>
      </c>
      <c r="AJ557" s="6" t="s">
        <v>469</v>
      </c>
      <c r="AK557" s="198" t="s">
        <v>463</v>
      </c>
      <c r="AL557" s="198" t="s">
        <v>463</v>
      </c>
      <c r="AM557" s="24"/>
    </row>
    <row r="558" spans="1:39" ht="12" customHeight="1">
      <c r="A558" s="30">
        <v>2002</v>
      </c>
      <c r="B558" s="26" t="s">
        <v>96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4">
        <v>61970</v>
      </c>
      <c r="AH558" s="34">
        <v>57950</v>
      </c>
      <c r="AI558" s="34">
        <v>57950</v>
      </c>
      <c r="AJ558" s="34">
        <v>57936</v>
      </c>
      <c r="AK558" s="204">
        <f>SUM(AJ558-AH558)</f>
        <v>-14</v>
      </c>
      <c r="AL558" s="201">
        <f>SUM(AK558/AH558)</f>
        <v>-0.00024158757549611734</v>
      </c>
      <c r="AM558" s="24"/>
    </row>
    <row r="559" spans="1:39" ht="12" customHeight="1">
      <c r="A559" s="30">
        <v>2003</v>
      </c>
      <c r="B559" s="26" t="s">
        <v>486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4">
        <v>2800</v>
      </c>
      <c r="AH559" s="34">
        <v>3100</v>
      </c>
      <c r="AI559" s="34">
        <v>3100</v>
      </c>
      <c r="AJ559" s="34">
        <v>3298</v>
      </c>
      <c r="AK559" s="204">
        <f aca="true" t="shared" si="398" ref="AK559:AK565">SUM(AJ559-AH559)</f>
        <v>198</v>
      </c>
      <c r="AL559" s="201">
        <f aca="true" t="shared" si="399" ref="AL559:AL565">SUM(AK559/AH559)</f>
        <v>0.06387096774193549</v>
      </c>
      <c r="AM559" s="24"/>
    </row>
    <row r="560" spans="1:39" ht="12" customHeight="1">
      <c r="A560" s="30">
        <v>2035</v>
      </c>
      <c r="B560" s="26" t="s">
        <v>112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4"/>
      <c r="AH560" s="34">
        <v>108900</v>
      </c>
      <c r="AI560" s="34">
        <v>108900</v>
      </c>
      <c r="AJ560" s="34">
        <v>53450</v>
      </c>
      <c r="AK560" s="204">
        <f t="shared" si="398"/>
        <v>-55450</v>
      </c>
      <c r="AL560" s="201">
        <f t="shared" si="399"/>
        <v>-0.5091827364554637</v>
      </c>
      <c r="AM560" s="24"/>
    </row>
    <row r="561" spans="1:39" ht="12" customHeight="1">
      <c r="A561" s="30">
        <v>2062</v>
      </c>
      <c r="B561" s="26" t="s">
        <v>272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4">
        <v>49874</v>
      </c>
      <c r="AH561" s="34">
        <v>48920</v>
      </c>
      <c r="AI561" s="34">
        <v>48920</v>
      </c>
      <c r="AJ561" s="34">
        <v>51122</v>
      </c>
      <c r="AK561" s="204">
        <f t="shared" si="398"/>
        <v>2202</v>
      </c>
      <c r="AL561" s="201">
        <f t="shared" si="399"/>
        <v>0.04501226492232216</v>
      </c>
      <c r="AM561" s="24"/>
    </row>
    <row r="562" spans="1:39" ht="12" customHeight="1">
      <c r="A562" s="30">
        <v>3003</v>
      </c>
      <c r="B562" s="26" t="s">
        <v>120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4">
        <v>21325</v>
      </c>
      <c r="AH562" s="34">
        <v>52080</v>
      </c>
      <c r="AI562" s="34">
        <v>52080</v>
      </c>
      <c r="AJ562" s="34">
        <v>44400</v>
      </c>
      <c r="AK562" s="204">
        <f t="shared" si="398"/>
        <v>-7680</v>
      </c>
      <c r="AL562" s="201">
        <f t="shared" si="399"/>
        <v>-0.14746543778801843</v>
      </c>
      <c r="AM562" s="24"/>
    </row>
    <row r="563" spans="1:39" ht="12" customHeight="1">
      <c r="A563" s="30">
        <v>3006</v>
      </c>
      <c r="B563" s="26" t="s">
        <v>145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4">
        <v>10526</v>
      </c>
      <c r="AH563" s="34">
        <v>15700</v>
      </c>
      <c r="AI563" s="34">
        <v>15700</v>
      </c>
      <c r="AJ563" s="34">
        <v>12400</v>
      </c>
      <c r="AK563" s="204">
        <f t="shared" si="398"/>
        <v>-3300</v>
      </c>
      <c r="AL563" s="201">
        <f t="shared" si="399"/>
        <v>-0.21019108280254778</v>
      </c>
      <c r="AM563" s="24"/>
    </row>
    <row r="564" spans="1:39" ht="12" customHeight="1">
      <c r="A564" s="30">
        <v>4001</v>
      </c>
      <c r="B564" s="26" t="s">
        <v>87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4">
        <v>61811</v>
      </c>
      <c r="AH564" s="34"/>
      <c r="AI564" s="34"/>
      <c r="AJ564" s="34"/>
      <c r="AK564" s="204">
        <f t="shared" si="398"/>
        <v>0</v>
      </c>
      <c r="AL564" s="201"/>
      <c r="AM564" s="24"/>
    </row>
    <row r="565" spans="1:39" ht="12" customHeight="1">
      <c r="A565" s="30">
        <v>622</v>
      </c>
      <c r="B565" s="26" t="s">
        <v>485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>
        <f>SUM(AG558:AG564)</f>
        <v>208306</v>
      </c>
      <c r="AH565" s="33">
        <f>SUM(AH558:AH563)</f>
        <v>286650</v>
      </c>
      <c r="AI565" s="33">
        <f>SUM(AI558:AI563)</f>
        <v>286650</v>
      </c>
      <c r="AJ565" s="33">
        <f>SUM(AJ558:AJ564)</f>
        <v>222606</v>
      </c>
      <c r="AK565" s="206">
        <f t="shared" si="398"/>
        <v>-64044</v>
      </c>
      <c r="AL565" s="202">
        <f t="shared" si="399"/>
        <v>-0.22342229199372057</v>
      </c>
      <c r="AM565" s="24"/>
    </row>
    <row r="566" spans="1:39" ht="12" customHeight="1">
      <c r="A566" s="3">
        <v>630</v>
      </c>
      <c r="B566" s="68" t="s">
        <v>77</v>
      </c>
      <c r="C566" s="3" t="s">
        <v>1</v>
      </c>
      <c r="D566" s="69" t="s">
        <v>2</v>
      </c>
      <c r="E566" s="69" t="s">
        <v>1</v>
      </c>
      <c r="F566" s="69" t="s">
        <v>2</v>
      </c>
      <c r="G566" s="6" t="s">
        <v>1</v>
      </c>
      <c r="H566" s="6" t="s">
        <v>2</v>
      </c>
      <c r="I566" s="6" t="s">
        <v>1</v>
      </c>
      <c r="J566" s="6" t="s">
        <v>2</v>
      </c>
      <c r="K566" s="6" t="s">
        <v>1</v>
      </c>
      <c r="L566" s="6" t="s">
        <v>2</v>
      </c>
      <c r="M566" s="6" t="s">
        <v>1</v>
      </c>
      <c r="N566" s="6" t="s">
        <v>2</v>
      </c>
      <c r="O566" s="6" t="s">
        <v>1</v>
      </c>
      <c r="P566" s="6" t="s">
        <v>2</v>
      </c>
      <c r="Q566" s="6" t="s">
        <v>41</v>
      </c>
      <c r="R566" s="6" t="s">
        <v>2</v>
      </c>
      <c r="S566" s="6" t="s">
        <v>1</v>
      </c>
      <c r="T566" s="6" t="s">
        <v>2</v>
      </c>
      <c r="U566" s="6" t="s">
        <v>41</v>
      </c>
      <c r="V566" s="6" t="s">
        <v>2</v>
      </c>
      <c r="W566" s="6" t="s">
        <v>1</v>
      </c>
      <c r="X566" s="6" t="s">
        <v>2</v>
      </c>
      <c r="Y566" s="6" t="s">
        <v>1</v>
      </c>
      <c r="Z566" s="6" t="s">
        <v>2</v>
      </c>
      <c r="AA566" s="6" t="s">
        <v>1</v>
      </c>
      <c r="AB566" s="6" t="s">
        <v>2</v>
      </c>
      <c r="AC566" s="3" t="s">
        <v>1</v>
      </c>
      <c r="AD566" s="3" t="s">
        <v>2</v>
      </c>
      <c r="AE566" s="3" t="s">
        <v>1</v>
      </c>
      <c r="AF566" s="3" t="s">
        <v>2</v>
      </c>
      <c r="AG566" s="3" t="s">
        <v>1</v>
      </c>
      <c r="AH566" s="3" t="s">
        <v>2</v>
      </c>
      <c r="AI566" s="3" t="s">
        <v>3</v>
      </c>
      <c r="AJ566" s="3" t="s">
        <v>2</v>
      </c>
      <c r="AK566" s="197" t="s">
        <v>461</v>
      </c>
      <c r="AL566" s="197" t="s">
        <v>462</v>
      </c>
      <c r="AM566" s="24"/>
    </row>
    <row r="567" spans="1:39" ht="12" customHeight="1">
      <c r="A567" s="68"/>
      <c r="B567" s="68"/>
      <c r="C567" s="3" t="s">
        <v>4</v>
      </c>
      <c r="D567" s="69" t="s">
        <v>5</v>
      </c>
      <c r="E567" s="69" t="s">
        <v>5</v>
      </c>
      <c r="F567" s="69" t="s">
        <v>6</v>
      </c>
      <c r="G567" s="6" t="s">
        <v>6</v>
      </c>
      <c r="H567" s="6" t="s">
        <v>7</v>
      </c>
      <c r="I567" s="6" t="s">
        <v>7</v>
      </c>
      <c r="J567" s="6" t="s">
        <v>8</v>
      </c>
      <c r="K567" s="6" t="s">
        <v>8</v>
      </c>
      <c r="L567" s="6" t="s">
        <v>9</v>
      </c>
      <c r="M567" s="6" t="s">
        <v>9</v>
      </c>
      <c r="N567" s="6" t="s">
        <v>42</v>
      </c>
      <c r="O567" s="6" t="s">
        <v>10</v>
      </c>
      <c r="P567" s="6" t="s">
        <v>43</v>
      </c>
      <c r="Q567" s="6" t="s">
        <v>43</v>
      </c>
      <c r="R567" s="6" t="s">
        <v>44</v>
      </c>
      <c r="S567" s="6" t="s">
        <v>12</v>
      </c>
      <c r="T567" s="6" t="s">
        <v>13</v>
      </c>
      <c r="U567" s="6" t="s">
        <v>13</v>
      </c>
      <c r="V567" s="6" t="s">
        <v>14</v>
      </c>
      <c r="W567" s="6" t="s">
        <v>14</v>
      </c>
      <c r="X567" s="6" t="s">
        <v>15</v>
      </c>
      <c r="Y567" s="6" t="s">
        <v>15</v>
      </c>
      <c r="Z567" s="6" t="s">
        <v>16</v>
      </c>
      <c r="AA567" s="6" t="s">
        <v>16</v>
      </c>
      <c r="AB567" s="6" t="s">
        <v>17</v>
      </c>
      <c r="AC567" s="6" t="s">
        <v>17</v>
      </c>
      <c r="AD567" s="6" t="s">
        <v>427</v>
      </c>
      <c r="AE567" s="6" t="s">
        <v>427</v>
      </c>
      <c r="AF567" s="6" t="s">
        <v>439</v>
      </c>
      <c r="AG567" s="6" t="s">
        <v>456</v>
      </c>
      <c r="AH567" s="6" t="s">
        <v>457</v>
      </c>
      <c r="AI567" s="6" t="s">
        <v>468</v>
      </c>
      <c r="AJ567" s="6" t="s">
        <v>469</v>
      </c>
      <c r="AK567" s="198" t="s">
        <v>463</v>
      </c>
      <c r="AL567" s="198" t="s">
        <v>463</v>
      </c>
      <c r="AM567" s="24"/>
    </row>
    <row r="568" spans="1:38" ht="12" customHeight="1">
      <c r="A568" s="25">
        <v>2002</v>
      </c>
      <c r="B568" s="26" t="s">
        <v>96</v>
      </c>
      <c r="C568" s="34">
        <v>5955</v>
      </c>
      <c r="D568" s="28">
        <v>5600</v>
      </c>
      <c r="E568" s="28">
        <v>5600</v>
      </c>
      <c r="F568" s="28">
        <v>2800</v>
      </c>
      <c r="G568" s="28">
        <v>1576</v>
      </c>
      <c r="H568" s="28">
        <v>30000</v>
      </c>
      <c r="I568" s="28">
        <v>18486</v>
      </c>
      <c r="J568" s="28">
        <v>20000</v>
      </c>
      <c r="K568" s="28">
        <v>15629</v>
      </c>
      <c r="L568" s="28">
        <v>20000</v>
      </c>
      <c r="M568" s="28">
        <v>15444</v>
      </c>
      <c r="N568" s="28">
        <v>21900</v>
      </c>
      <c r="O568" s="28">
        <v>20866</v>
      </c>
      <c r="P568" s="28">
        <v>32500</v>
      </c>
      <c r="Q568" s="28">
        <v>21169</v>
      </c>
      <c r="R568" s="28">
        <v>25000</v>
      </c>
      <c r="S568" s="28">
        <v>22068</v>
      </c>
      <c r="T568" s="28">
        <v>24000</v>
      </c>
      <c r="U568" s="28">
        <v>24534</v>
      </c>
      <c r="V568" s="28">
        <v>23000</v>
      </c>
      <c r="W568" s="28">
        <v>22244</v>
      </c>
      <c r="X568" s="28">
        <v>24000</v>
      </c>
      <c r="Y568" s="28">
        <v>19776</v>
      </c>
      <c r="Z568" s="28">
        <v>24500</v>
      </c>
      <c r="AA568" s="28">
        <v>16473</v>
      </c>
      <c r="AB568" s="28">
        <v>24500</v>
      </c>
      <c r="AC568" s="28">
        <v>16423</v>
      </c>
      <c r="AD568" s="28">
        <v>24990</v>
      </c>
      <c r="AE568" s="28">
        <v>15851</v>
      </c>
      <c r="AF568" s="28">
        <v>25484</v>
      </c>
      <c r="AG568" s="28">
        <v>15571</v>
      </c>
      <c r="AH568" s="28">
        <v>25484</v>
      </c>
      <c r="AI568" s="28">
        <v>25484</v>
      </c>
      <c r="AJ568" s="28">
        <v>22978</v>
      </c>
      <c r="AK568" s="204">
        <f>SUM(AJ568-AH568)</f>
        <v>-2506</v>
      </c>
      <c r="AL568" s="201">
        <f>SUM(AK568/AH568)</f>
        <v>-0.0983362109558939</v>
      </c>
    </row>
    <row r="569" spans="1:38" ht="12" customHeight="1">
      <c r="A569" s="25">
        <v>2003</v>
      </c>
      <c r="B569" s="26" t="s">
        <v>97</v>
      </c>
      <c r="C569" s="34">
        <v>944</v>
      </c>
      <c r="D569" s="28">
        <v>1000</v>
      </c>
      <c r="E569" s="28">
        <v>1000</v>
      </c>
      <c r="F569" s="28">
        <v>500</v>
      </c>
      <c r="G569" s="28">
        <v>362</v>
      </c>
      <c r="H569" s="28">
        <v>1300</v>
      </c>
      <c r="I569" s="28">
        <v>1718</v>
      </c>
      <c r="J569" s="28">
        <v>1600</v>
      </c>
      <c r="K569" s="28">
        <v>2867</v>
      </c>
      <c r="L569" s="28">
        <v>4000</v>
      </c>
      <c r="M569" s="28">
        <v>2115</v>
      </c>
      <c r="N569" s="28">
        <v>3050</v>
      </c>
      <c r="O569" s="28">
        <v>2687</v>
      </c>
      <c r="P569" s="28">
        <v>3050</v>
      </c>
      <c r="Q569" s="28">
        <v>2701</v>
      </c>
      <c r="R569" s="28">
        <v>3050</v>
      </c>
      <c r="S569" s="28">
        <v>3094</v>
      </c>
      <c r="T569" s="28"/>
      <c r="U569" s="28">
        <v>-5</v>
      </c>
      <c r="V569" s="28">
        <v>3050</v>
      </c>
      <c r="W569" s="28">
        <v>2712</v>
      </c>
      <c r="X569" s="28">
        <v>3050</v>
      </c>
      <c r="Y569" s="28">
        <v>3460</v>
      </c>
      <c r="Z569" s="28">
        <v>3050</v>
      </c>
      <c r="AA569" s="28">
        <v>3606</v>
      </c>
      <c r="AB569" s="28">
        <v>3432</v>
      </c>
      <c r="AC569" s="28">
        <v>3421</v>
      </c>
      <c r="AD569" s="28">
        <v>3848</v>
      </c>
      <c r="AE569" s="28">
        <v>2744</v>
      </c>
      <c r="AF569" s="28">
        <v>4020</v>
      </c>
      <c r="AG569" s="28">
        <v>2986</v>
      </c>
      <c r="AH569" s="28">
        <v>4020</v>
      </c>
      <c r="AI569" s="28">
        <v>4020</v>
      </c>
      <c r="AJ569" s="28">
        <v>4378</v>
      </c>
      <c r="AK569" s="204">
        <f>SUM(AJ569-AH569)</f>
        <v>358</v>
      </c>
      <c r="AL569" s="201">
        <f>SUM(AK569/AH569)</f>
        <v>0.0890547263681592</v>
      </c>
    </row>
    <row r="570" spans="1:38" ht="12" customHeight="1">
      <c r="A570" s="25">
        <v>2062</v>
      </c>
      <c r="B570" s="26" t="s">
        <v>272</v>
      </c>
      <c r="C570" s="34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>
        <v>23726</v>
      </c>
      <c r="Y570" s="28">
        <v>23170</v>
      </c>
      <c r="Z570" s="28">
        <v>23623</v>
      </c>
      <c r="AA570" s="28">
        <v>23788</v>
      </c>
      <c r="AB570" s="28">
        <v>24233</v>
      </c>
      <c r="AC570" s="28">
        <v>24223</v>
      </c>
      <c r="AD570" s="28">
        <v>25125</v>
      </c>
      <c r="AE570" s="28">
        <v>25125</v>
      </c>
      <c r="AF570" s="28">
        <v>25484</v>
      </c>
      <c r="AG570" s="28">
        <v>25484</v>
      </c>
      <c r="AH570" s="28">
        <v>25815</v>
      </c>
      <c r="AI570" s="28">
        <v>25815</v>
      </c>
      <c r="AJ570" s="28">
        <v>27364</v>
      </c>
      <c r="AK570" s="204">
        <f>SUM(AJ570-AH570)</f>
        <v>1549</v>
      </c>
      <c r="AL570" s="201">
        <f>SUM(AK570/AH570)</f>
        <v>0.0600038737168313</v>
      </c>
    </row>
    <row r="571" spans="1:38" ht="12" customHeight="1">
      <c r="A571" s="25">
        <v>3003</v>
      </c>
      <c r="B571" s="26" t="s">
        <v>120</v>
      </c>
      <c r="C571" s="34">
        <v>3601</v>
      </c>
      <c r="D571" s="28">
        <v>3000</v>
      </c>
      <c r="E571" s="28">
        <v>3000</v>
      </c>
      <c r="F571" s="28">
        <v>1200</v>
      </c>
      <c r="G571" s="28">
        <v>667</v>
      </c>
      <c r="H571" s="28">
        <v>5000</v>
      </c>
      <c r="I571" s="28">
        <v>4349</v>
      </c>
      <c r="J571" s="28">
        <v>2700</v>
      </c>
      <c r="K571" s="28">
        <v>4347</v>
      </c>
      <c r="L571" s="28">
        <v>5000</v>
      </c>
      <c r="M571" s="28">
        <v>9449</v>
      </c>
      <c r="N571" s="28">
        <v>8050</v>
      </c>
      <c r="O571" s="28">
        <v>11501</v>
      </c>
      <c r="P571" s="28">
        <v>11000</v>
      </c>
      <c r="Q571" s="28">
        <v>9438</v>
      </c>
      <c r="R571" s="28">
        <v>11000</v>
      </c>
      <c r="S571" s="28">
        <v>13870</v>
      </c>
      <c r="T571" s="28">
        <v>16500</v>
      </c>
      <c r="U571" s="28">
        <v>15758</v>
      </c>
      <c r="V571" s="28">
        <v>16500</v>
      </c>
      <c r="W571" s="28">
        <v>7728</v>
      </c>
      <c r="X571" s="28">
        <v>13750</v>
      </c>
      <c r="Y571" s="28">
        <v>11715</v>
      </c>
      <c r="Z571" s="28">
        <v>13600</v>
      </c>
      <c r="AA571" s="28">
        <v>11111</v>
      </c>
      <c r="AB571" s="28">
        <v>13600</v>
      </c>
      <c r="AC571" s="28">
        <v>13518</v>
      </c>
      <c r="AD571" s="28">
        <v>13600</v>
      </c>
      <c r="AE571" s="28">
        <v>16048</v>
      </c>
      <c r="AF571" s="28">
        <v>13860</v>
      </c>
      <c r="AG571" s="28">
        <v>14603</v>
      </c>
      <c r="AH571" s="28">
        <v>9030</v>
      </c>
      <c r="AI571" s="28">
        <v>9030</v>
      </c>
      <c r="AJ571" s="28">
        <v>6930</v>
      </c>
      <c r="AK571" s="204">
        <f>SUM(AJ571-AH571)</f>
        <v>-2100</v>
      </c>
      <c r="AL571" s="201">
        <f>SUM(AK571/AH571)</f>
        <v>-0.23255813953488372</v>
      </c>
    </row>
    <row r="572" spans="1:38" s="24" customFormat="1" ht="12" customHeight="1">
      <c r="A572" s="30">
        <v>630</v>
      </c>
      <c r="B572" s="66" t="s">
        <v>77</v>
      </c>
      <c r="C572" s="33" t="e">
        <f>SUM(#REF!)</f>
        <v>#REF!</v>
      </c>
      <c r="D572" s="4" t="e">
        <f>SUM(#REF!)</f>
        <v>#REF!</v>
      </c>
      <c r="E572" s="4" t="e">
        <f>SUM(#REF!)</f>
        <v>#REF!</v>
      </c>
      <c r="F572" s="4" t="e">
        <f>SUM(#REF!)</f>
        <v>#REF!</v>
      </c>
      <c r="G572" s="4" t="e">
        <f>SUM(#REF!)</f>
        <v>#REF!</v>
      </c>
      <c r="H572" s="4" t="e">
        <f>SUM(#REF!)</f>
        <v>#REF!</v>
      </c>
      <c r="I572" s="4" t="e">
        <f>SUM(#REF!)</f>
        <v>#REF!</v>
      </c>
      <c r="J572" s="4" t="e">
        <f>SUM(#REF!)</f>
        <v>#REF!</v>
      </c>
      <c r="K572" s="4" t="e">
        <f>SUM(#REF!)</f>
        <v>#REF!</v>
      </c>
      <c r="L572" s="4" t="e">
        <f>SUM(#REF!)</f>
        <v>#REF!</v>
      </c>
      <c r="M572" s="4" t="e">
        <f>SUM(#REF!)</f>
        <v>#REF!</v>
      </c>
      <c r="N572" s="4" t="e">
        <f>SUM(#REF!)</f>
        <v>#REF!</v>
      </c>
      <c r="O572" s="4" t="e">
        <f>SUM(#REF!)</f>
        <v>#REF!</v>
      </c>
      <c r="P572" s="4" t="e">
        <f>SUM(#REF!)</f>
        <v>#REF!</v>
      </c>
      <c r="Q572" s="4" t="e">
        <f>SUM(#REF!)</f>
        <v>#REF!</v>
      </c>
      <c r="R572" s="4" t="e">
        <f>SUM(#REF!)</f>
        <v>#REF!</v>
      </c>
      <c r="S572" s="4" t="e">
        <f>SUM(#REF!)</f>
        <v>#REF!</v>
      </c>
      <c r="T572" s="4" t="e">
        <f>SUM(#REF!)</f>
        <v>#REF!</v>
      </c>
      <c r="U572" s="4" t="e">
        <f>SUM(#REF!)</f>
        <v>#REF!</v>
      </c>
      <c r="V572" s="4" t="e">
        <f>SUM(#REF!)</f>
        <v>#REF!</v>
      </c>
      <c r="W572" s="4" t="e">
        <f>SUM(#REF!)</f>
        <v>#REF!</v>
      </c>
      <c r="X572" s="4" t="e">
        <f>SUM(#REF!)</f>
        <v>#REF!</v>
      </c>
      <c r="Y572" s="4" t="e">
        <f>SUM(#REF!)</f>
        <v>#REF!</v>
      </c>
      <c r="Z572" s="4" t="e">
        <f>SUM(#REF!)</f>
        <v>#REF!</v>
      </c>
      <c r="AA572" s="4" t="e">
        <f>SUM(#REF!)</f>
        <v>#REF!</v>
      </c>
      <c r="AB572" s="4" t="e">
        <f>SUM(#REF!)</f>
        <v>#REF!</v>
      </c>
      <c r="AC572" s="4" t="e">
        <f>SUM(#REF!)</f>
        <v>#REF!</v>
      </c>
      <c r="AD572" s="4" t="e">
        <f>SUM(#REF!)</f>
        <v>#REF!</v>
      </c>
      <c r="AE572" s="4" t="e">
        <f>SUM(#REF!)</f>
        <v>#REF!</v>
      </c>
      <c r="AF572" s="4" t="e">
        <f>SUM(#REF!)</f>
        <v>#REF!</v>
      </c>
      <c r="AG572" s="4">
        <f>SUM(AG568:AG571)</f>
        <v>58644</v>
      </c>
      <c r="AH572" s="4">
        <f>SUM(AH568:AH571)</f>
        <v>64349</v>
      </c>
      <c r="AI572" s="4">
        <f>SUM(AI568:AI571)</f>
        <v>64349</v>
      </c>
      <c r="AJ572" s="4">
        <f>SUM(AJ568:AJ571)</f>
        <v>61650</v>
      </c>
      <c r="AK572" s="206">
        <f>SUM(AJ572-AH572)</f>
        <v>-2699</v>
      </c>
      <c r="AL572" s="202">
        <f>SUM(AK572/AH572)</f>
        <v>-0.04194315373976286</v>
      </c>
    </row>
    <row r="573" spans="1:38" ht="12" customHeight="1">
      <c r="A573" s="3">
        <v>631</v>
      </c>
      <c r="B573" s="29" t="s">
        <v>78</v>
      </c>
      <c r="C573" s="3" t="s">
        <v>1</v>
      </c>
      <c r="D573" s="6" t="s">
        <v>2</v>
      </c>
      <c r="E573" s="6" t="s">
        <v>1</v>
      </c>
      <c r="F573" s="6" t="s">
        <v>2</v>
      </c>
      <c r="G573" s="6" t="s">
        <v>1</v>
      </c>
      <c r="H573" s="6" t="s">
        <v>2</v>
      </c>
      <c r="I573" s="6" t="s">
        <v>1</v>
      </c>
      <c r="J573" s="6" t="s">
        <v>2</v>
      </c>
      <c r="K573" s="6" t="s">
        <v>1</v>
      </c>
      <c r="L573" s="6" t="s">
        <v>2</v>
      </c>
      <c r="M573" s="6" t="s">
        <v>1</v>
      </c>
      <c r="N573" s="6" t="s">
        <v>2</v>
      </c>
      <c r="O573" s="6" t="s">
        <v>1</v>
      </c>
      <c r="P573" s="6" t="s">
        <v>2</v>
      </c>
      <c r="Q573" s="6" t="s">
        <v>41</v>
      </c>
      <c r="R573" s="6" t="s">
        <v>2</v>
      </c>
      <c r="S573" s="6" t="s">
        <v>1</v>
      </c>
      <c r="T573" s="6" t="s">
        <v>2</v>
      </c>
      <c r="U573" s="6" t="s">
        <v>41</v>
      </c>
      <c r="V573" s="6" t="s">
        <v>2</v>
      </c>
      <c r="W573" s="6" t="s">
        <v>1</v>
      </c>
      <c r="X573" s="6" t="s">
        <v>2</v>
      </c>
      <c r="Y573" s="6" t="s">
        <v>1</v>
      </c>
      <c r="Z573" s="6" t="s">
        <v>2</v>
      </c>
      <c r="AA573" s="6" t="s">
        <v>1</v>
      </c>
      <c r="AB573" s="6" t="s">
        <v>2</v>
      </c>
      <c r="AC573" s="3" t="s">
        <v>1</v>
      </c>
      <c r="AD573" s="3" t="s">
        <v>2</v>
      </c>
      <c r="AE573" s="3" t="s">
        <v>1</v>
      </c>
      <c r="AF573" s="3" t="s">
        <v>2</v>
      </c>
      <c r="AG573" s="3" t="s">
        <v>1</v>
      </c>
      <c r="AH573" s="3" t="s">
        <v>2</v>
      </c>
      <c r="AI573" s="3" t="s">
        <v>3</v>
      </c>
      <c r="AJ573" s="3" t="s">
        <v>2</v>
      </c>
      <c r="AK573" s="197" t="s">
        <v>461</v>
      </c>
      <c r="AL573" s="197" t="s">
        <v>462</v>
      </c>
    </row>
    <row r="574" spans="1:38" ht="12" customHeight="1">
      <c r="A574" s="3"/>
      <c r="B574" s="29"/>
      <c r="C574" s="3" t="s">
        <v>4</v>
      </c>
      <c r="D574" s="6" t="s">
        <v>5</v>
      </c>
      <c r="E574" s="6" t="s">
        <v>5</v>
      </c>
      <c r="F574" s="6" t="s">
        <v>6</v>
      </c>
      <c r="G574" s="6" t="s">
        <v>6</v>
      </c>
      <c r="H574" s="6" t="s">
        <v>7</v>
      </c>
      <c r="I574" s="6" t="s">
        <v>7</v>
      </c>
      <c r="J574" s="6" t="s">
        <v>8</v>
      </c>
      <c r="K574" s="6" t="s">
        <v>8</v>
      </c>
      <c r="L574" s="6" t="s">
        <v>9</v>
      </c>
      <c r="M574" s="6" t="s">
        <v>9</v>
      </c>
      <c r="N574" s="6" t="s">
        <v>42</v>
      </c>
      <c r="O574" s="6" t="s">
        <v>10</v>
      </c>
      <c r="P574" s="6" t="s">
        <v>43</v>
      </c>
      <c r="Q574" s="6" t="s">
        <v>43</v>
      </c>
      <c r="R574" s="6" t="s">
        <v>44</v>
      </c>
      <c r="S574" s="6" t="s">
        <v>12</v>
      </c>
      <c r="T574" s="6" t="s">
        <v>13</v>
      </c>
      <c r="U574" s="6" t="s">
        <v>13</v>
      </c>
      <c r="V574" s="6" t="s">
        <v>14</v>
      </c>
      <c r="W574" s="6" t="s">
        <v>14</v>
      </c>
      <c r="X574" s="6" t="s">
        <v>15</v>
      </c>
      <c r="Y574" s="6" t="s">
        <v>15</v>
      </c>
      <c r="Z574" s="6" t="s">
        <v>16</v>
      </c>
      <c r="AA574" s="6" t="s">
        <v>16</v>
      </c>
      <c r="AB574" s="6" t="s">
        <v>17</v>
      </c>
      <c r="AC574" s="6" t="s">
        <v>17</v>
      </c>
      <c r="AD574" s="6" t="s">
        <v>427</v>
      </c>
      <c r="AE574" s="6" t="s">
        <v>427</v>
      </c>
      <c r="AF574" s="6" t="s">
        <v>439</v>
      </c>
      <c r="AG574" s="6" t="s">
        <v>456</v>
      </c>
      <c r="AH574" s="6" t="s">
        <v>457</v>
      </c>
      <c r="AI574" s="6" t="s">
        <v>468</v>
      </c>
      <c r="AJ574" s="6" t="s">
        <v>469</v>
      </c>
      <c r="AK574" s="198" t="s">
        <v>463</v>
      </c>
      <c r="AL574" s="198" t="s">
        <v>463</v>
      </c>
    </row>
    <row r="575" spans="1:38" ht="12" customHeight="1">
      <c r="A575" s="25">
        <v>2002</v>
      </c>
      <c r="B575" s="26" t="s">
        <v>96</v>
      </c>
      <c r="C575" s="34">
        <v>1221</v>
      </c>
      <c r="D575" s="34">
        <v>1050</v>
      </c>
      <c r="E575" s="34">
        <v>1257</v>
      </c>
      <c r="F575" s="34">
        <v>1200</v>
      </c>
      <c r="G575" s="34">
        <v>1294</v>
      </c>
      <c r="H575" s="34">
        <v>1300</v>
      </c>
      <c r="I575" s="34">
        <v>1005</v>
      </c>
      <c r="J575" s="34">
        <v>1400</v>
      </c>
      <c r="K575" s="34">
        <v>1322</v>
      </c>
      <c r="L575" s="34">
        <v>1400</v>
      </c>
      <c r="M575" s="34">
        <v>1511</v>
      </c>
      <c r="N575" s="34">
        <v>1520</v>
      </c>
      <c r="O575" s="34">
        <v>1349</v>
      </c>
      <c r="P575" s="34">
        <v>2300</v>
      </c>
      <c r="Q575" s="34">
        <v>1426</v>
      </c>
      <c r="R575" s="34">
        <v>2300</v>
      </c>
      <c r="S575" s="34">
        <v>1699</v>
      </c>
      <c r="T575" s="34">
        <v>2500</v>
      </c>
      <c r="U575" s="34">
        <v>2075</v>
      </c>
      <c r="V575" s="34">
        <v>2500</v>
      </c>
      <c r="W575" s="34">
        <v>2078</v>
      </c>
      <c r="X575" s="34">
        <v>2500</v>
      </c>
      <c r="Y575" s="34">
        <v>1984</v>
      </c>
      <c r="Z575" s="34">
        <v>2500</v>
      </c>
      <c r="AA575" s="34">
        <v>2015</v>
      </c>
      <c r="AB575" s="34">
        <v>2500</v>
      </c>
      <c r="AC575" s="34">
        <v>1794</v>
      </c>
      <c r="AD575" s="34">
        <v>2500</v>
      </c>
      <c r="AE575" s="34">
        <v>1623</v>
      </c>
      <c r="AF575" s="34">
        <v>2500</v>
      </c>
      <c r="AG575" s="34">
        <v>1311</v>
      </c>
      <c r="AH575" s="34">
        <v>2500</v>
      </c>
      <c r="AI575" s="34">
        <v>2500</v>
      </c>
      <c r="AJ575" s="34">
        <v>2500</v>
      </c>
      <c r="AK575" s="204">
        <f>SUM(AJ575-AH575)</f>
        <v>0</v>
      </c>
      <c r="AL575" s="201">
        <f>SUM(AK575/AH575)</f>
        <v>0</v>
      </c>
    </row>
    <row r="576" spans="1:38" s="24" customFormat="1" ht="12" customHeight="1">
      <c r="A576" s="25">
        <v>2003</v>
      </c>
      <c r="B576" s="26" t="s">
        <v>97</v>
      </c>
      <c r="C576" s="34">
        <v>538</v>
      </c>
      <c r="D576" s="34">
        <v>600</v>
      </c>
      <c r="E576" s="34">
        <v>1663</v>
      </c>
      <c r="F576" s="34">
        <v>700</v>
      </c>
      <c r="G576" s="34">
        <v>682</v>
      </c>
      <c r="H576" s="34">
        <v>800</v>
      </c>
      <c r="I576" s="34">
        <v>682</v>
      </c>
      <c r="J576" s="34">
        <v>800</v>
      </c>
      <c r="K576" s="34">
        <v>653</v>
      </c>
      <c r="L576" s="34">
        <v>800</v>
      </c>
      <c r="M576" s="34">
        <v>749</v>
      </c>
      <c r="N576" s="34">
        <v>702</v>
      </c>
      <c r="O576" s="34">
        <v>759</v>
      </c>
      <c r="P576" s="34">
        <v>702</v>
      </c>
      <c r="Q576" s="34">
        <v>737</v>
      </c>
      <c r="R576" s="34">
        <v>702</v>
      </c>
      <c r="S576" s="34">
        <v>727</v>
      </c>
      <c r="T576" s="34"/>
      <c r="U576" s="34">
        <v>680</v>
      </c>
      <c r="V576" s="34">
        <v>730</v>
      </c>
      <c r="W576" s="34">
        <v>657</v>
      </c>
      <c r="X576" s="34">
        <v>730</v>
      </c>
      <c r="Y576" s="34">
        <v>789</v>
      </c>
      <c r="Z576" s="34">
        <v>750</v>
      </c>
      <c r="AA576" s="34">
        <v>808</v>
      </c>
      <c r="AB576" s="34">
        <v>790</v>
      </c>
      <c r="AC576" s="34">
        <v>828</v>
      </c>
      <c r="AD576" s="34">
        <v>825</v>
      </c>
      <c r="AE576" s="34">
        <v>961</v>
      </c>
      <c r="AF576" s="34">
        <v>866</v>
      </c>
      <c r="AG576" s="34">
        <v>1141</v>
      </c>
      <c r="AH576" s="34">
        <v>915</v>
      </c>
      <c r="AI576" s="34">
        <v>915</v>
      </c>
      <c r="AJ576" s="34">
        <v>979</v>
      </c>
      <c r="AK576" s="204">
        <f>SUM(AJ576-AH576)</f>
        <v>64</v>
      </c>
      <c r="AL576" s="201">
        <f>SUM(AK576/AH576)</f>
        <v>0.06994535519125683</v>
      </c>
    </row>
    <row r="577" spans="1:38" ht="12" customHeight="1">
      <c r="A577" s="25">
        <v>3003</v>
      </c>
      <c r="B577" s="26" t="s">
        <v>120</v>
      </c>
      <c r="C577" s="34">
        <v>1068</v>
      </c>
      <c r="D577" s="34">
        <v>1400</v>
      </c>
      <c r="E577" s="34">
        <v>-952</v>
      </c>
      <c r="F577" s="34">
        <v>1400</v>
      </c>
      <c r="G577" s="34">
        <v>645</v>
      </c>
      <c r="H577" s="34">
        <v>1200</v>
      </c>
      <c r="I577" s="34">
        <v>1475</v>
      </c>
      <c r="J577" s="34">
        <v>1200</v>
      </c>
      <c r="K577" s="34">
        <v>1315</v>
      </c>
      <c r="L577" s="34">
        <v>1100</v>
      </c>
      <c r="M577" s="34">
        <v>1918</v>
      </c>
      <c r="N577" s="34">
        <v>1782</v>
      </c>
      <c r="O577" s="34">
        <v>1566</v>
      </c>
      <c r="P577" s="34">
        <v>2420</v>
      </c>
      <c r="Q577" s="34">
        <v>2469</v>
      </c>
      <c r="R577" s="34">
        <v>2420</v>
      </c>
      <c r="S577" s="34">
        <v>3777</v>
      </c>
      <c r="T577" s="34">
        <v>3500</v>
      </c>
      <c r="U577" s="34">
        <v>2730</v>
      </c>
      <c r="V577" s="34">
        <v>2450</v>
      </c>
      <c r="W577" s="34">
        <v>2029</v>
      </c>
      <c r="X577" s="34">
        <v>3500</v>
      </c>
      <c r="Y577" s="34">
        <v>2621</v>
      </c>
      <c r="Z577" s="34">
        <v>4630</v>
      </c>
      <c r="AA577" s="34">
        <v>2587</v>
      </c>
      <c r="AB577" s="34">
        <v>4630</v>
      </c>
      <c r="AC577" s="34">
        <v>3344</v>
      </c>
      <c r="AD577" s="34">
        <v>4630</v>
      </c>
      <c r="AE577" s="34">
        <v>4119</v>
      </c>
      <c r="AF577" s="34">
        <v>4950</v>
      </c>
      <c r="AG577" s="34">
        <v>4241</v>
      </c>
      <c r="AH577" s="34">
        <v>3225</v>
      </c>
      <c r="AI577" s="34">
        <v>3225</v>
      </c>
      <c r="AJ577" s="34">
        <v>2970</v>
      </c>
      <c r="AK577" s="204">
        <f>SUM(AJ577-AH577)</f>
        <v>-255</v>
      </c>
      <c r="AL577" s="201">
        <f>SUM(AK577/AH577)</f>
        <v>-0.07906976744186046</v>
      </c>
    </row>
    <row r="578" spans="1:38" s="24" customFormat="1" ht="12" customHeight="1">
      <c r="A578" s="30">
        <v>631</v>
      </c>
      <c r="B578" s="26" t="s">
        <v>273</v>
      </c>
      <c r="C578" s="33">
        <f aca="true" t="shared" si="400" ref="C578:Y578">SUM(C575:C577)</f>
        <v>2827</v>
      </c>
      <c r="D578" s="33">
        <f t="shared" si="400"/>
        <v>3050</v>
      </c>
      <c r="E578" s="33">
        <f t="shared" si="400"/>
        <v>1968</v>
      </c>
      <c r="F578" s="33">
        <f t="shared" si="400"/>
        <v>3300</v>
      </c>
      <c r="G578" s="33">
        <f t="shared" si="400"/>
        <v>2621</v>
      </c>
      <c r="H578" s="33">
        <f t="shared" si="400"/>
        <v>3300</v>
      </c>
      <c r="I578" s="33">
        <f t="shared" si="400"/>
        <v>3162</v>
      </c>
      <c r="J578" s="33">
        <f t="shared" si="400"/>
        <v>3400</v>
      </c>
      <c r="K578" s="33">
        <f t="shared" si="400"/>
        <v>3290</v>
      </c>
      <c r="L578" s="33">
        <f t="shared" si="400"/>
        <v>3300</v>
      </c>
      <c r="M578" s="33">
        <f t="shared" si="400"/>
        <v>4178</v>
      </c>
      <c r="N578" s="33">
        <f t="shared" si="400"/>
        <v>4004</v>
      </c>
      <c r="O578" s="33">
        <f t="shared" si="400"/>
        <v>3674</v>
      </c>
      <c r="P578" s="33">
        <f t="shared" si="400"/>
        <v>5422</v>
      </c>
      <c r="Q578" s="33">
        <f t="shared" si="400"/>
        <v>4632</v>
      </c>
      <c r="R578" s="33">
        <f t="shared" si="400"/>
        <v>5422</v>
      </c>
      <c r="S578" s="33">
        <f t="shared" si="400"/>
        <v>6203</v>
      </c>
      <c r="T578" s="33">
        <f t="shared" si="400"/>
        <v>6000</v>
      </c>
      <c r="U578" s="33">
        <f t="shared" si="400"/>
        <v>5485</v>
      </c>
      <c r="V578" s="33">
        <f t="shared" si="400"/>
        <v>5680</v>
      </c>
      <c r="W578" s="33">
        <f t="shared" si="400"/>
        <v>4764</v>
      </c>
      <c r="X578" s="33">
        <f t="shared" si="400"/>
        <v>6730</v>
      </c>
      <c r="Y578" s="33">
        <f t="shared" si="400"/>
        <v>5394</v>
      </c>
      <c r="Z578" s="33">
        <f aca="true" t="shared" si="401" ref="Z578:AF578">SUM(Z575:Z577)</f>
        <v>7880</v>
      </c>
      <c r="AA578" s="33">
        <f t="shared" si="401"/>
        <v>5410</v>
      </c>
      <c r="AB578" s="33">
        <f t="shared" si="401"/>
        <v>7920</v>
      </c>
      <c r="AC578" s="33">
        <f t="shared" si="401"/>
        <v>5966</v>
      </c>
      <c r="AD578" s="33">
        <f t="shared" si="401"/>
        <v>7955</v>
      </c>
      <c r="AE578" s="33">
        <f t="shared" si="401"/>
        <v>6703</v>
      </c>
      <c r="AF578" s="33">
        <f t="shared" si="401"/>
        <v>8316</v>
      </c>
      <c r="AG578" s="33">
        <f>SUM(AG575:AG577)</f>
        <v>6693</v>
      </c>
      <c r="AH578" s="33">
        <f>SUM(AH575:AH577)</f>
        <v>6640</v>
      </c>
      <c r="AI578" s="33">
        <f>SUM(AI575:AI577)</f>
        <v>6640</v>
      </c>
      <c r="AJ578" s="33">
        <f>SUM(AJ575:AJ577)</f>
        <v>6449</v>
      </c>
      <c r="AK578" s="206">
        <f>SUM(AJ578-AH578)</f>
        <v>-191</v>
      </c>
      <c r="AL578" s="202">
        <f>SUM(AK578/AH578)</f>
        <v>-0.028765060240963855</v>
      </c>
    </row>
    <row r="579" spans="1:38" s="24" customFormat="1" ht="12" customHeight="1">
      <c r="A579" s="30"/>
      <c r="B579" s="26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206"/>
      <c r="AL579" s="202"/>
    </row>
    <row r="580" spans="1:38" s="24" customFormat="1" ht="12" customHeight="1">
      <c r="A580" s="30"/>
      <c r="B580" s="26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206"/>
      <c r="AL580" s="202"/>
    </row>
    <row r="581" spans="1:38" s="24" customFormat="1" ht="12" customHeight="1">
      <c r="A581" s="3">
        <v>633</v>
      </c>
      <c r="B581" s="29" t="s">
        <v>489</v>
      </c>
      <c r="C581" s="3" t="s">
        <v>1</v>
      </c>
      <c r="D581" s="6" t="s">
        <v>2</v>
      </c>
      <c r="E581" s="6" t="s">
        <v>1</v>
      </c>
      <c r="F581" s="6" t="s">
        <v>2</v>
      </c>
      <c r="G581" s="6" t="s">
        <v>1</v>
      </c>
      <c r="H581" s="6" t="s">
        <v>2</v>
      </c>
      <c r="I581" s="6" t="s">
        <v>1</v>
      </c>
      <c r="J581" s="6" t="s">
        <v>2</v>
      </c>
      <c r="K581" s="6" t="s">
        <v>1</v>
      </c>
      <c r="L581" s="6" t="s">
        <v>2</v>
      </c>
      <c r="M581" s="6" t="s">
        <v>1</v>
      </c>
      <c r="N581" s="6" t="s">
        <v>2</v>
      </c>
      <c r="O581" s="6" t="s">
        <v>1</v>
      </c>
      <c r="P581" s="6" t="s">
        <v>2</v>
      </c>
      <c r="Q581" s="6" t="s">
        <v>41</v>
      </c>
      <c r="R581" s="6" t="s">
        <v>2</v>
      </c>
      <c r="S581" s="6" t="s">
        <v>1</v>
      </c>
      <c r="T581" s="6" t="s">
        <v>2</v>
      </c>
      <c r="U581" s="6" t="s">
        <v>41</v>
      </c>
      <c r="V581" s="6" t="s">
        <v>2</v>
      </c>
      <c r="W581" s="6" t="s">
        <v>1</v>
      </c>
      <c r="X581" s="6" t="s">
        <v>2</v>
      </c>
      <c r="Y581" s="6" t="s">
        <v>1</v>
      </c>
      <c r="Z581" s="6" t="s">
        <v>2</v>
      </c>
      <c r="AA581" s="6" t="s">
        <v>1</v>
      </c>
      <c r="AB581" s="6" t="s">
        <v>2</v>
      </c>
      <c r="AC581" s="3" t="s">
        <v>1</v>
      </c>
      <c r="AD581" s="3" t="s">
        <v>2</v>
      </c>
      <c r="AE581" s="3" t="s">
        <v>1</v>
      </c>
      <c r="AF581" s="3" t="s">
        <v>2</v>
      </c>
      <c r="AG581" s="3" t="s">
        <v>1</v>
      </c>
      <c r="AH581" s="3" t="s">
        <v>2</v>
      </c>
      <c r="AI581" s="3" t="s">
        <v>3</v>
      </c>
      <c r="AJ581" s="3" t="s">
        <v>2</v>
      </c>
      <c r="AK581" s="197" t="s">
        <v>461</v>
      </c>
      <c r="AL581" s="197" t="s">
        <v>462</v>
      </c>
    </row>
    <row r="582" spans="1:38" s="24" customFormat="1" ht="12" customHeight="1">
      <c r="A582" s="3"/>
      <c r="B582" s="29"/>
      <c r="C582" s="3" t="s">
        <v>4</v>
      </c>
      <c r="D582" s="6" t="s">
        <v>5</v>
      </c>
      <c r="E582" s="6" t="s">
        <v>5</v>
      </c>
      <c r="F582" s="6" t="s">
        <v>6</v>
      </c>
      <c r="G582" s="6" t="s">
        <v>6</v>
      </c>
      <c r="H582" s="6" t="s">
        <v>7</v>
      </c>
      <c r="I582" s="6" t="s">
        <v>7</v>
      </c>
      <c r="J582" s="6" t="s">
        <v>8</v>
      </c>
      <c r="K582" s="6" t="s">
        <v>8</v>
      </c>
      <c r="L582" s="6" t="s">
        <v>9</v>
      </c>
      <c r="M582" s="6" t="s">
        <v>9</v>
      </c>
      <c r="N582" s="6" t="s">
        <v>42</v>
      </c>
      <c r="O582" s="6" t="s">
        <v>10</v>
      </c>
      <c r="P582" s="6" t="s">
        <v>43</v>
      </c>
      <c r="Q582" s="6" t="s">
        <v>43</v>
      </c>
      <c r="R582" s="6" t="s">
        <v>44</v>
      </c>
      <c r="S582" s="6" t="s">
        <v>12</v>
      </c>
      <c r="T582" s="6" t="s">
        <v>13</v>
      </c>
      <c r="U582" s="6" t="s">
        <v>13</v>
      </c>
      <c r="V582" s="6" t="s">
        <v>14</v>
      </c>
      <c r="W582" s="6" t="s">
        <v>14</v>
      </c>
      <c r="X582" s="6" t="s">
        <v>15</v>
      </c>
      <c r="Y582" s="6" t="s">
        <v>15</v>
      </c>
      <c r="Z582" s="6" t="s">
        <v>16</v>
      </c>
      <c r="AA582" s="6" t="s">
        <v>16</v>
      </c>
      <c r="AB582" s="6" t="s">
        <v>17</v>
      </c>
      <c r="AC582" s="6" t="s">
        <v>17</v>
      </c>
      <c r="AD582" s="6" t="s">
        <v>427</v>
      </c>
      <c r="AE582" s="6" t="s">
        <v>427</v>
      </c>
      <c r="AF582" s="6" t="s">
        <v>439</v>
      </c>
      <c r="AG582" s="6" t="s">
        <v>439</v>
      </c>
      <c r="AH582" s="6" t="s">
        <v>452</v>
      </c>
      <c r="AI582" s="6" t="s">
        <v>468</v>
      </c>
      <c r="AJ582" s="6" t="s">
        <v>469</v>
      </c>
      <c r="AK582" s="198" t="s">
        <v>463</v>
      </c>
      <c r="AL582" s="198" t="s">
        <v>463</v>
      </c>
    </row>
    <row r="583" spans="1:38" s="24" customFormat="1" ht="12" customHeight="1">
      <c r="A583" s="25">
        <v>1001</v>
      </c>
      <c r="B583" s="26" t="s">
        <v>90</v>
      </c>
      <c r="C583" s="34">
        <v>6221</v>
      </c>
      <c r="D583" s="34">
        <v>6407</v>
      </c>
      <c r="E583" s="32">
        <v>10638</v>
      </c>
      <c r="F583" s="32">
        <v>12175</v>
      </c>
      <c r="G583" s="32">
        <v>12175</v>
      </c>
      <c r="H583" s="32">
        <v>12550</v>
      </c>
      <c r="I583" s="54">
        <v>12587</v>
      </c>
      <c r="J583" s="54">
        <v>13210</v>
      </c>
      <c r="K583" s="54">
        <v>13210</v>
      </c>
      <c r="L583" s="54">
        <v>14035</v>
      </c>
      <c r="M583" s="54">
        <v>13905</v>
      </c>
      <c r="N583" s="54">
        <v>14385</v>
      </c>
      <c r="O583" s="54">
        <v>13692</v>
      </c>
      <c r="P583" s="54">
        <v>14874</v>
      </c>
      <c r="Q583" s="54">
        <v>14147</v>
      </c>
      <c r="R583" s="54">
        <v>16139</v>
      </c>
      <c r="S583" s="54">
        <v>16139</v>
      </c>
      <c r="T583" s="54">
        <v>16786</v>
      </c>
      <c r="U583" s="54">
        <v>16338</v>
      </c>
      <c r="V583" s="54">
        <v>17451</v>
      </c>
      <c r="W583" s="54">
        <v>17447</v>
      </c>
      <c r="X583" s="54">
        <v>17451</v>
      </c>
      <c r="Y583" s="35">
        <v>17447</v>
      </c>
      <c r="Z583" s="35">
        <v>23300</v>
      </c>
      <c r="AA583" s="35">
        <v>23200</v>
      </c>
      <c r="AB583" s="35">
        <v>23150</v>
      </c>
      <c r="AC583" s="35">
        <v>21142</v>
      </c>
      <c r="AD583" s="35">
        <v>23525</v>
      </c>
      <c r="AE583" s="35">
        <v>23903</v>
      </c>
      <c r="AF583" s="35">
        <v>24554</v>
      </c>
      <c r="AG583" s="35">
        <v>221324</v>
      </c>
      <c r="AH583" s="35">
        <v>225776</v>
      </c>
      <c r="AI583" s="35">
        <v>225776</v>
      </c>
      <c r="AJ583" s="35">
        <v>241011</v>
      </c>
      <c r="AK583" s="206">
        <f>SUM(AJ583-AH583)</f>
        <v>15235</v>
      </c>
      <c r="AL583" s="202">
        <f>SUM(AK583/AH583)</f>
        <v>0.06747838565657997</v>
      </c>
    </row>
    <row r="584" spans="1:38" s="24" customFormat="1" ht="12" customHeight="1">
      <c r="A584" s="25">
        <v>1002</v>
      </c>
      <c r="B584" s="26" t="s">
        <v>91</v>
      </c>
      <c r="C584" s="34">
        <v>2812</v>
      </c>
      <c r="D584" s="34">
        <v>1320</v>
      </c>
      <c r="E584" s="32">
        <v>1254</v>
      </c>
      <c r="F584" s="32">
        <v>1360</v>
      </c>
      <c r="G584" s="32">
        <v>0</v>
      </c>
      <c r="H584" s="32">
        <v>1400</v>
      </c>
      <c r="I584" s="54">
        <v>1330</v>
      </c>
      <c r="J584" s="54">
        <v>1520</v>
      </c>
      <c r="K584" s="54">
        <v>1520</v>
      </c>
      <c r="L584" s="54">
        <v>1560</v>
      </c>
      <c r="M584" s="54">
        <v>1445</v>
      </c>
      <c r="N584" s="54">
        <v>1608</v>
      </c>
      <c r="O584" s="54">
        <v>1527</v>
      </c>
      <c r="P584" s="54">
        <v>1658</v>
      </c>
      <c r="Q584" s="54">
        <v>1751</v>
      </c>
      <c r="R584" s="54">
        <v>1724</v>
      </c>
      <c r="S584" s="54">
        <v>1552</v>
      </c>
      <c r="T584" s="54">
        <v>1794</v>
      </c>
      <c r="U584" s="54">
        <v>1606</v>
      </c>
      <c r="V584" s="54">
        <v>1830</v>
      </c>
      <c r="W584" s="54">
        <v>2184</v>
      </c>
      <c r="X584" s="54">
        <v>1830</v>
      </c>
      <c r="Y584" s="35">
        <v>1830</v>
      </c>
      <c r="Z584" s="35">
        <v>13070</v>
      </c>
      <c r="AA584" s="35">
        <v>12406</v>
      </c>
      <c r="AB584" s="35">
        <v>13440</v>
      </c>
      <c r="AC584" s="35">
        <v>12130</v>
      </c>
      <c r="AD584" s="35">
        <v>13710</v>
      </c>
      <c r="AE584" s="35">
        <v>12715</v>
      </c>
      <c r="AF584" s="35">
        <v>13980</v>
      </c>
      <c r="AG584" s="35"/>
      <c r="AH584" s="35"/>
      <c r="AI584" s="35"/>
      <c r="AJ584" s="35"/>
      <c r="AK584" s="206">
        <f aca="true" t="shared" si="402" ref="AK584:AK596">SUM(AJ584-AH584)</f>
        <v>0</v>
      </c>
      <c r="AL584" s="202"/>
    </row>
    <row r="585" spans="1:38" s="24" customFormat="1" ht="12" customHeight="1">
      <c r="A585" s="25">
        <v>1020</v>
      </c>
      <c r="B585" s="26" t="s">
        <v>93</v>
      </c>
      <c r="C585" s="34">
        <v>844</v>
      </c>
      <c r="D585" s="34">
        <v>591</v>
      </c>
      <c r="E585" s="32"/>
      <c r="F585" s="32">
        <f>SUM(F583+F584)*0.0765</f>
        <v>1035.4275</v>
      </c>
      <c r="G585" s="32">
        <v>857</v>
      </c>
      <c r="H585" s="32">
        <v>1067</v>
      </c>
      <c r="I585" s="54">
        <v>1883</v>
      </c>
      <c r="J585" s="54">
        <f>SUM(J583+J584)*0.0765</f>
        <v>1126.845</v>
      </c>
      <c r="K585" s="54">
        <v>1523</v>
      </c>
      <c r="L585" s="54">
        <v>1193</v>
      </c>
      <c r="M585" s="54">
        <v>1170</v>
      </c>
      <c r="N585" s="54">
        <f>SUM(N583:N584)*0.0765</f>
        <v>1223.4645</v>
      </c>
      <c r="O585" s="54">
        <v>1246</v>
      </c>
      <c r="P585" s="54">
        <f>SUM(P583:P584)*0.0765</f>
        <v>1264.6979999999999</v>
      </c>
      <c r="Q585" s="54">
        <v>1085</v>
      </c>
      <c r="R585" s="54">
        <f>SUM(R583:R584)*0.0765</f>
        <v>1366.5194999999999</v>
      </c>
      <c r="S585" s="54">
        <v>1835</v>
      </c>
      <c r="T585" s="54">
        <f>SUM(T583:T584)*0.0765</f>
        <v>1421.37</v>
      </c>
      <c r="U585" s="54">
        <v>1866</v>
      </c>
      <c r="V585" s="54">
        <f>SUM(V583:V584)*0.0765</f>
        <v>1474.9965</v>
      </c>
      <c r="W585" s="54">
        <v>2068</v>
      </c>
      <c r="X585" s="54">
        <f>SUM(X583:X584)*0.0765</f>
        <v>1474.9965</v>
      </c>
      <c r="Y585" s="35">
        <v>1475</v>
      </c>
      <c r="Z585" s="35">
        <f>SUM(Z582:Z584)*0.0765</f>
        <v>2782.305</v>
      </c>
      <c r="AA585" s="35">
        <v>2530</v>
      </c>
      <c r="AB585" s="35">
        <f>SUM(AB582:AB584)*0.0765</f>
        <v>2799.1349999999998</v>
      </c>
      <c r="AC585" s="35">
        <v>2519</v>
      </c>
      <c r="AD585" s="35">
        <f>SUM(AD582:AD584)*0.0765</f>
        <v>2848.4775</v>
      </c>
      <c r="AE585" s="35">
        <v>2546</v>
      </c>
      <c r="AF585" s="35">
        <f>SUM(AF582:AF584)*0.0765</f>
        <v>2947.851</v>
      </c>
      <c r="AG585" s="35">
        <v>16931</v>
      </c>
      <c r="AH585" s="35">
        <v>15804</v>
      </c>
      <c r="AI585" s="35">
        <v>15804</v>
      </c>
      <c r="AJ585" s="35">
        <f>SUM(AJ582:AJ584)*0.0765</f>
        <v>18437.3415</v>
      </c>
      <c r="AK585" s="206">
        <f t="shared" si="402"/>
        <v>2633.3414999999986</v>
      </c>
      <c r="AL585" s="202">
        <f aca="true" t="shared" si="403" ref="AL585:AL596">SUM(AK585/AH585)</f>
        <v>0.1666249999999999</v>
      </c>
    </row>
    <row r="586" spans="1:38" s="24" customFormat="1" ht="12" customHeight="1">
      <c r="A586" s="30"/>
      <c r="B586" s="26" t="s">
        <v>130</v>
      </c>
      <c r="C586" s="33">
        <f aca="true" t="shared" si="404" ref="C586:H586">SUM(C583:C585)</f>
        <v>9877</v>
      </c>
      <c r="D586" s="4">
        <f t="shared" si="404"/>
        <v>8318</v>
      </c>
      <c r="E586" s="51">
        <f t="shared" si="404"/>
        <v>11892</v>
      </c>
      <c r="F586" s="51">
        <f t="shared" si="404"/>
        <v>14570.4275</v>
      </c>
      <c r="G586" s="51">
        <f t="shared" si="404"/>
        <v>13032</v>
      </c>
      <c r="H586" s="51">
        <f t="shared" si="404"/>
        <v>15017</v>
      </c>
      <c r="I586" s="70">
        <f aca="true" t="shared" si="405" ref="I586:X586">SUM(I583:I585)</f>
        <v>15800</v>
      </c>
      <c r="J586" s="70">
        <f t="shared" si="405"/>
        <v>15856.845</v>
      </c>
      <c r="K586" s="70">
        <f t="shared" si="405"/>
        <v>16253</v>
      </c>
      <c r="L586" s="70">
        <f t="shared" si="405"/>
        <v>16788</v>
      </c>
      <c r="M586" s="70">
        <f t="shared" si="405"/>
        <v>16520</v>
      </c>
      <c r="N586" s="70">
        <f t="shared" si="405"/>
        <v>17216.464500000002</v>
      </c>
      <c r="O586" s="70">
        <f t="shared" si="405"/>
        <v>16465</v>
      </c>
      <c r="P586" s="70">
        <f t="shared" si="405"/>
        <v>17796.698</v>
      </c>
      <c r="Q586" s="70">
        <f t="shared" si="405"/>
        <v>16983</v>
      </c>
      <c r="R586" s="70">
        <f t="shared" si="405"/>
        <v>19229.5195</v>
      </c>
      <c r="S586" s="70">
        <f t="shared" si="405"/>
        <v>19526</v>
      </c>
      <c r="T586" s="70">
        <f t="shared" si="405"/>
        <v>20001.37</v>
      </c>
      <c r="U586" s="70">
        <f t="shared" si="405"/>
        <v>19810</v>
      </c>
      <c r="V586" s="70">
        <f t="shared" si="405"/>
        <v>20755.9965</v>
      </c>
      <c r="W586" s="70">
        <f t="shared" si="405"/>
        <v>21699</v>
      </c>
      <c r="X586" s="70">
        <f t="shared" si="405"/>
        <v>20755.9965</v>
      </c>
      <c r="Y586" s="36">
        <f aca="true" t="shared" si="406" ref="Y586:AF586">SUM(Y583:Y585)</f>
        <v>20752</v>
      </c>
      <c r="Z586" s="36">
        <f t="shared" si="406"/>
        <v>39152.305</v>
      </c>
      <c r="AA586" s="36">
        <f t="shared" si="406"/>
        <v>38136</v>
      </c>
      <c r="AB586" s="36">
        <f t="shared" si="406"/>
        <v>39389.135</v>
      </c>
      <c r="AC586" s="36">
        <f t="shared" si="406"/>
        <v>35791</v>
      </c>
      <c r="AD586" s="36">
        <f t="shared" si="406"/>
        <v>40083.4775</v>
      </c>
      <c r="AE586" s="36">
        <f t="shared" si="406"/>
        <v>39164</v>
      </c>
      <c r="AF586" s="36">
        <f t="shared" si="406"/>
        <v>41481.851</v>
      </c>
      <c r="AG586" s="36">
        <f>SUM(AG583:AG585)</f>
        <v>238255</v>
      </c>
      <c r="AH586" s="36">
        <f>SUM(AH583:AH585)</f>
        <v>241580</v>
      </c>
      <c r="AI586" s="36">
        <f>SUM(AI583:AI585)</f>
        <v>241580</v>
      </c>
      <c r="AJ586" s="36">
        <f>SUM(AJ583:AJ585)</f>
        <v>259448.3415</v>
      </c>
      <c r="AK586" s="206">
        <f t="shared" si="402"/>
        <v>17868.34150000001</v>
      </c>
      <c r="AL586" s="202">
        <f t="shared" si="403"/>
        <v>0.07396449002400865</v>
      </c>
    </row>
    <row r="587" spans="1:38" s="24" customFormat="1" ht="12" customHeight="1">
      <c r="A587" s="30">
        <v>2001</v>
      </c>
      <c r="B587" s="26" t="s">
        <v>488</v>
      </c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4">
        <v>4987</v>
      </c>
      <c r="AH587" s="34">
        <v>5000</v>
      </c>
      <c r="AI587" s="34">
        <v>5000</v>
      </c>
      <c r="AJ587" s="34">
        <v>5000</v>
      </c>
      <c r="AK587" s="204">
        <f t="shared" si="402"/>
        <v>0</v>
      </c>
      <c r="AL587" s="201">
        <f t="shared" si="403"/>
        <v>0</v>
      </c>
    </row>
    <row r="588" spans="1:38" s="24" customFormat="1" ht="12" customHeight="1">
      <c r="A588" s="30">
        <v>2004</v>
      </c>
      <c r="B588" s="26" t="s">
        <v>98</v>
      </c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4">
        <v>4084</v>
      </c>
      <c r="AH588" s="34">
        <v>2250</v>
      </c>
      <c r="AI588" s="34">
        <v>2250</v>
      </c>
      <c r="AJ588" s="34">
        <v>3500</v>
      </c>
      <c r="AK588" s="204">
        <f t="shared" si="402"/>
        <v>1250</v>
      </c>
      <c r="AL588" s="201">
        <f t="shared" si="403"/>
        <v>0.5555555555555556</v>
      </c>
    </row>
    <row r="589" spans="1:38" s="24" customFormat="1" ht="12" customHeight="1">
      <c r="A589" s="30">
        <v>2005</v>
      </c>
      <c r="B589" s="26" t="s">
        <v>99</v>
      </c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4">
        <v>459</v>
      </c>
      <c r="AH589" s="34">
        <v>600</v>
      </c>
      <c r="AI589" s="34">
        <v>600</v>
      </c>
      <c r="AJ589" s="34">
        <v>600</v>
      </c>
      <c r="AK589" s="204">
        <f t="shared" si="402"/>
        <v>0</v>
      </c>
      <c r="AL589" s="201">
        <f t="shared" si="403"/>
        <v>0</v>
      </c>
    </row>
    <row r="590" spans="1:38" s="24" customFormat="1" ht="12" customHeight="1">
      <c r="A590" s="30">
        <v>2006</v>
      </c>
      <c r="B590" s="26" t="s">
        <v>132</v>
      </c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4">
        <v>407</v>
      </c>
      <c r="AH590" s="34">
        <v>200</v>
      </c>
      <c r="AI590" s="34">
        <v>400</v>
      </c>
      <c r="AJ590" s="34">
        <v>500</v>
      </c>
      <c r="AK590" s="204">
        <f t="shared" si="402"/>
        <v>300</v>
      </c>
      <c r="AL590" s="201">
        <f t="shared" si="403"/>
        <v>1.5</v>
      </c>
    </row>
    <row r="591" spans="1:38" s="24" customFormat="1" ht="12" customHeight="1">
      <c r="A591" s="30">
        <v>2007</v>
      </c>
      <c r="B591" s="26" t="s">
        <v>148</v>
      </c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4">
        <v>340</v>
      </c>
      <c r="AH591" s="34">
        <v>395</v>
      </c>
      <c r="AI591" s="34">
        <v>395</v>
      </c>
      <c r="AJ591" s="34">
        <v>2500</v>
      </c>
      <c r="AK591" s="204">
        <f t="shared" si="402"/>
        <v>2105</v>
      </c>
      <c r="AL591" s="201">
        <f t="shared" si="403"/>
        <v>5.329113924050633</v>
      </c>
    </row>
    <row r="592" spans="1:38" s="24" customFormat="1" ht="12" customHeight="1">
      <c r="A592" s="30">
        <v>2009</v>
      </c>
      <c r="B592" s="26" t="s">
        <v>149</v>
      </c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4">
        <v>0</v>
      </c>
      <c r="AH592" s="34">
        <v>2000</v>
      </c>
      <c r="AI592" s="34">
        <v>1000</v>
      </c>
      <c r="AJ592" s="34">
        <v>500</v>
      </c>
      <c r="AK592" s="204">
        <f t="shared" si="402"/>
        <v>-1500</v>
      </c>
      <c r="AL592" s="201">
        <f t="shared" si="403"/>
        <v>-0.75</v>
      </c>
    </row>
    <row r="593" spans="1:38" s="24" customFormat="1" ht="12" customHeight="1">
      <c r="A593" s="30">
        <v>2062</v>
      </c>
      <c r="B593" s="26" t="s">
        <v>115</v>
      </c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4">
        <v>0</v>
      </c>
      <c r="AH593" s="34">
        <v>1000</v>
      </c>
      <c r="AI593" s="34">
        <v>1000</v>
      </c>
      <c r="AJ593" s="34">
        <v>1000</v>
      </c>
      <c r="AK593" s="204">
        <f t="shared" si="402"/>
        <v>0</v>
      </c>
      <c r="AL593" s="201">
        <f t="shared" si="403"/>
        <v>0</v>
      </c>
    </row>
    <row r="594" spans="1:38" s="24" customFormat="1" ht="12" customHeight="1">
      <c r="A594" s="30">
        <v>3001</v>
      </c>
      <c r="B594" s="26" t="s">
        <v>118</v>
      </c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4">
        <v>492</v>
      </c>
      <c r="AH594" s="34">
        <v>1500</v>
      </c>
      <c r="AI594" s="34">
        <v>1500</v>
      </c>
      <c r="AJ594" s="34">
        <v>1500</v>
      </c>
      <c r="AK594" s="204">
        <f t="shared" si="402"/>
        <v>0</v>
      </c>
      <c r="AL594" s="201">
        <f t="shared" si="403"/>
        <v>0</v>
      </c>
    </row>
    <row r="595" spans="1:38" s="24" customFormat="1" ht="12" customHeight="1">
      <c r="A595" s="30">
        <v>4001</v>
      </c>
      <c r="B595" s="26" t="s">
        <v>135</v>
      </c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4"/>
      <c r="AH595" s="34">
        <v>2500</v>
      </c>
      <c r="AI595" s="34">
        <v>2500</v>
      </c>
      <c r="AJ595" s="34">
        <v>2500</v>
      </c>
      <c r="AK595" s="204">
        <f t="shared" si="402"/>
        <v>0</v>
      </c>
      <c r="AL595" s="201">
        <f t="shared" si="403"/>
        <v>0</v>
      </c>
    </row>
    <row r="596" spans="1:38" s="24" customFormat="1" ht="12" customHeight="1">
      <c r="A596" s="30">
        <v>633</v>
      </c>
      <c r="B596" s="26" t="s">
        <v>489</v>
      </c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>
        <f>SUM(AG586:AG595)</f>
        <v>249024</v>
      </c>
      <c r="AH596" s="33">
        <f>SUM(AH586:AH595)</f>
        <v>257025</v>
      </c>
      <c r="AI596" s="33">
        <f>SUM(AI586:AI595)</f>
        <v>256225</v>
      </c>
      <c r="AJ596" s="33">
        <f>SUM(AJ586:AJ595)</f>
        <v>277048.3415</v>
      </c>
      <c r="AK596" s="206">
        <f t="shared" si="402"/>
        <v>20023.34149999998</v>
      </c>
      <c r="AL596" s="202">
        <f t="shared" si="403"/>
        <v>0.0779042563952922</v>
      </c>
    </row>
    <row r="597" spans="1:38" s="24" customFormat="1" ht="12" customHeight="1">
      <c r="A597" s="3">
        <v>634</v>
      </c>
      <c r="B597" s="29" t="s">
        <v>84</v>
      </c>
      <c r="C597" s="3" t="s">
        <v>1</v>
      </c>
      <c r="D597" s="6" t="s">
        <v>2</v>
      </c>
      <c r="E597" s="6" t="s">
        <v>1</v>
      </c>
      <c r="F597" s="6" t="s">
        <v>2</v>
      </c>
      <c r="G597" s="6" t="s">
        <v>1</v>
      </c>
      <c r="H597" s="6" t="s">
        <v>2</v>
      </c>
      <c r="I597" s="6" t="s">
        <v>1</v>
      </c>
      <c r="J597" s="6" t="s">
        <v>2</v>
      </c>
      <c r="K597" s="6" t="s">
        <v>1</v>
      </c>
      <c r="L597" s="6" t="s">
        <v>2</v>
      </c>
      <c r="M597" s="6" t="s">
        <v>1</v>
      </c>
      <c r="N597" s="6" t="s">
        <v>2</v>
      </c>
      <c r="O597" s="6" t="s">
        <v>1</v>
      </c>
      <c r="P597" s="6" t="s">
        <v>2</v>
      </c>
      <c r="Q597" s="6" t="s">
        <v>41</v>
      </c>
      <c r="R597" s="6" t="s">
        <v>2</v>
      </c>
      <c r="S597" s="6" t="s">
        <v>1</v>
      </c>
      <c r="T597" s="6" t="s">
        <v>2</v>
      </c>
      <c r="U597" s="6" t="s">
        <v>41</v>
      </c>
      <c r="V597" s="6" t="s">
        <v>2</v>
      </c>
      <c r="W597" s="6" t="s">
        <v>1</v>
      </c>
      <c r="X597" s="6" t="s">
        <v>2</v>
      </c>
      <c r="Y597" s="6" t="s">
        <v>1</v>
      </c>
      <c r="Z597" s="6" t="s">
        <v>2</v>
      </c>
      <c r="AA597" s="6" t="s">
        <v>1</v>
      </c>
      <c r="AB597" s="6" t="s">
        <v>2</v>
      </c>
      <c r="AC597" s="3" t="s">
        <v>1</v>
      </c>
      <c r="AD597" s="3" t="s">
        <v>2</v>
      </c>
      <c r="AE597" s="3" t="s">
        <v>1</v>
      </c>
      <c r="AF597" s="3" t="s">
        <v>2</v>
      </c>
      <c r="AG597" s="3" t="s">
        <v>1</v>
      </c>
      <c r="AH597" s="3" t="s">
        <v>2</v>
      </c>
      <c r="AI597" s="3" t="s">
        <v>3</v>
      </c>
      <c r="AJ597" s="3" t="s">
        <v>2</v>
      </c>
      <c r="AK597" s="197" t="s">
        <v>461</v>
      </c>
      <c r="AL597" s="197" t="s">
        <v>462</v>
      </c>
    </row>
    <row r="598" spans="1:38" s="24" customFormat="1" ht="12" customHeight="1">
      <c r="A598" s="3"/>
      <c r="B598" s="29"/>
      <c r="C598" s="3" t="s">
        <v>4</v>
      </c>
      <c r="D598" s="6" t="s">
        <v>5</v>
      </c>
      <c r="E598" s="6" t="s">
        <v>5</v>
      </c>
      <c r="F598" s="6" t="s">
        <v>6</v>
      </c>
      <c r="G598" s="6" t="s">
        <v>6</v>
      </c>
      <c r="H598" s="6" t="s">
        <v>7</v>
      </c>
      <c r="I598" s="6" t="s">
        <v>7</v>
      </c>
      <c r="J598" s="6" t="s">
        <v>8</v>
      </c>
      <c r="K598" s="6" t="s">
        <v>8</v>
      </c>
      <c r="L598" s="6" t="s">
        <v>9</v>
      </c>
      <c r="M598" s="6" t="s">
        <v>9</v>
      </c>
      <c r="N598" s="6" t="s">
        <v>42</v>
      </c>
      <c r="O598" s="6" t="s">
        <v>10</v>
      </c>
      <c r="P598" s="6" t="s">
        <v>43</v>
      </c>
      <c r="Q598" s="6" t="s">
        <v>43</v>
      </c>
      <c r="R598" s="6" t="s">
        <v>44</v>
      </c>
      <c r="S598" s="6" t="s">
        <v>12</v>
      </c>
      <c r="T598" s="6" t="s">
        <v>13</v>
      </c>
      <c r="U598" s="6" t="s">
        <v>13</v>
      </c>
      <c r="V598" s="6" t="s">
        <v>14</v>
      </c>
      <c r="W598" s="6" t="s">
        <v>14</v>
      </c>
      <c r="X598" s="6" t="s">
        <v>15</v>
      </c>
      <c r="Y598" s="6" t="s">
        <v>15</v>
      </c>
      <c r="Z598" s="6" t="s">
        <v>16</v>
      </c>
      <c r="AA598" s="6" t="s">
        <v>16</v>
      </c>
      <c r="AB598" s="6" t="s">
        <v>17</v>
      </c>
      <c r="AC598" s="6" t="s">
        <v>17</v>
      </c>
      <c r="AD598" s="6" t="s">
        <v>427</v>
      </c>
      <c r="AE598" s="6" t="s">
        <v>427</v>
      </c>
      <c r="AF598" s="6" t="s">
        <v>439</v>
      </c>
      <c r="AG598" s="6" t="s">
        <v>439</v>
      </c>
      <c r="AH598" s="6" t="s">
        <v>452</v>
      </c>
      <c r="AI598" s="6" t="s">
        <v>468</v>
      </c>
      <c r="AJ598" s="6" t="s">
        <v>469</v>
      </c>
      <c r="AK598" s="198" t="s">
        <v>463</v>
      </c>
      <c r="AL598" s="198" t="s">
        <v>463</v>
      </c>
    </row>
    <row r="599" spans="1:38" s="24" customFormat="1" ht="12" customHeight="1">
      <c r="A599" s="30">
        <v>1002</v>
      </c>
      <c r="B599" s="26" t="s">
        <v>91</v>
      </c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4">
        <v>28046</v>
      </c>
      <c r="AH599" s="34">
        <v>28300</v>
      </c>
      <c r="AI599" s="34">
        <v>28300</v>
      </c>
      <c r="AJ599" s="34">
        <v>28860</v>
      </c>
      <c r="AK599" s="204">
        <f>SUM(AJ599-AH599)</f>
        <v>560</v>
      </c>
      <c r="AL599" s="201">
        <f>SUM(AK599/AH599)</f>
        <v>0.019787985865724382</v>
      </c>
    </row>
    <row r="600" spans="1:38" s="24" customFormat="1" ht="12" customHeight="1">
      <c r="A600" s="30">
        <v>1020</v>
      </c>
      <c r="B600" s="26" t="s">
        <v>93</v>
      </c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4">
        <v>2145</v>
      </c>
      <c r="AH600" s="34">
        <v>2165</v>
      </c>
      <c r="AI600" s="34">
        <v>2165</v>
      </c>
      <c r="AJ600" s="34">
        <v>2208</v>
      </c>
      <c r="AK600" s="204">
        <f aca="true" t="shared" si="407" ref="AK600:AK606">SUM(AJ600-AH600)</f>
        <v>43</v>
      </c>
      <c r="AL600" s="201">
        <f aca="true" t="shared" si="408" ref="AL600:AL606">SUM(AK600/AH600)</f>
        <v>0.019861431870669747</v>
      </c>
    </row>
    <row r="601" spans="1:38" s="24" customFormat="1" ht="12" customHeight="1">
      <c r="A601" s="30"/>
      <c r="B601" s="26" t="s">
        <v>130</v>
      </c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>
        <f>SUM(AG599:AG600)</f>
        <v>30191</v>
      </c>
      <c r="AH601" s="33">
        <f>SUM(AH599:AH600)</f>
        <v>30465</v>
      </c>
      <c r="AI601" s="33">
        <f>SUM(AI599:AI600)</f>
        <v>30465</v>
      </c>
      <c r="AJ601" s="33">
        <f>SUM(AJ599:AJ600)</f>
        <v>31068</v>
      </c>
      <c r="AK601" s="206">
        <f t="shared" si="407"/>
        <v>603</v>
      </c>
      <c r="AL601" s="202">
        <f t="shared" si="408"/>
        <v>0.01979320531757755</v>
      </c>
    </row>
    <row r="602" spans="1:38" s="24" customFormat="1" ht="12" customHeight="1">
      <c r="A602" s="30">
        <v>2001</v>
      </c>
      <c r="B602" s="26" t="s">
        <v>488</v>
      </c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4">
        <v>540</v>
      </c>
      <c r="AH602" s="34">
        <v>450</v>
      </c>
      <c r="AI602" s="34">
        <v>550</v>
      </c>
      <c r="AJ602" s="34">
        <v>450</v>
      </c>
      <c r="AK602" s="204">
        <f t="shared" si="407"/>
        <v>0</v>
      </c>
      <c r="AL602" s="201"/>
    </row>
    <row r="603" spans="1:38" s="24" customFormat="1" ht="12" customHeight="1">
      <c r="A603" s="30">
        <v>2062</v>
      </c>
      <c r="B603" s="26" t="s">
        <v>490</v>
      </c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4">
        <v>15502</v>
      </c>
      <c r="AH603" s="34">
        <v>15000</v>
      </c>
      <c r="AI603" s="34">
        <v>15000</v>
      </c>
      <c r="AJ603" s="34">
        <v>15000</v>
      </c>
      <c r="AK603" s="204">
        <f t="shared" si="407"/>
        <v>0</v>
      </c>
      <c r="AL603" s="201"/>
    </row>
    <row r="604" spans="1:38" s="24" customFormat="1" ht="12" customHeight="1">
      <c r="A604" s="30">
        <v>3006</v>
      </c>
      <c r="B604" s="26" t="s">
        <v>145</v>
      </c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4">
        <v>397</v>
      </c>
      <c r="AH604" s="34">
        <v>225</v>
      </c>
      <c r="AI604" s="34">
        <v>225</v>
      </c>
      <c r="AJ604" s="34">
        <v>225</v>
      </c>
      <c r="AK604" s="204">
        <f t="shared" si="407"/>
        <v>0</v>
      </c>
      <c r="AL604" s="201"/>
    </row>
    <row r="605" spans="1:38" s="24" customFormat="1" ht="12" customHeight="1">
      <c r="A605" s="30">
        <v>4001</v>
      </c>
      <c r="B605" s="26" t="s">
        <v>124</v>
      </c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4">
        <v>10000</v>
      </c>
      <c r="AH605" s="34">
        <v>10000</v>
      </c>
      <c r="AI605" s="34">
        <v>10000</v>
      </c>
      <c r="AJ605" s="34">
        <v>10000</v>
      </c>
      <c r="AK605" s="204">
        <f t="shared" si="407"/>
        <v>0</v>
      </c>
      <c r="AL605" s="201"/>
    </row>
    <row r="606" spans="1:38" s="24" customFormat="1" ht="12" customHeight="1">
      <c r="A606" s="30">
        <v>634</v>
      </c>
      <c r="B606" s="26" t="s">
        <v>84</v>
      </c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>
        <f>SUM(AG601:AG605)</f>
        <v>56630</v>
      </c>
      <c r="AH606" s="33">
        <f>SUM(AH601:AH605)</f>
        <v>56140</v>
      </c>
      <c r="AI606" s="33">
        <f>SUM(AI601:AI605)</f>
        <v>56240</v>
      </c>
      <c r="AJ606" s="33">
        <f>SUM(AJ601:AJ605)</f>
        <v>56743</v>
      </c>
      <c r="AK606" s="206">
        <f t="shared" si="407"/>
        <v>603</v>
      </c>
      <c r="AL606" s="202">
        <f t="shared" si="408"/>
        <v>0.010741004631278946</v>
      </c>
    </row>
    <row r="607" spans="1:38" s="24" customFormat="1" ht="12" customHeight="1">
      <c r="A607" s="30"/>
      <c r="B607" s="26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206"/>
      <c r="AL607" s="202"/>
    </row>
    <row r="608" spans="1:75" s="24" customFormat="1" ht="12" customHeight="1">
      <c r="A608" s="224">
        <v>635</v>
      </c>
      <c r="B608" s="225" t="s">
        <v>487</v>
      </c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" t="s">
        <v>482</v>
      </c>
      <c r="AH608" s="3" t="s">
        <v>2</v>
      </c>
      <c r="AI608" s="3" t="s">
        <v>3</v>
      </c>
      <c r="AJ608" s="3" t="s">
        <v>2</v>
      </c>
      <c r="AK608" s="197" t="s">
        <v>461</v>
      </c>
      <c r="AL608" s="197" t="s">
        <v>462</v>
      </c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</row>
    <row r="609" spans="1:75" s="24" customFormat="1" ht="12" customHeight="1">
      <c r="A609" s="224"/>
      <c r="B609" s="225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6" t="s">
        <v>456</v>
      </c>
      <c r="AH609" s="6" t="s">
        <v>457</v>
      </c>
      <c r="AI609" s="6" t="s">
        <v>468</v>
      </c>
      <c r="AJ609" s="6" t="s">
        <v>469</v>
      </c>
      <c r="AK609" s="198" t="s">
        <v>463</v>
      </c>
      <c r="AL609" s="198" t="s">
        <v>463</v>
      </c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</row>
    <row r="610" spans="1:75" s="24" customFormat="1" ht="12" customHeight="1">
      <c r="A610" s="30">
        <v>1001</v>
      </c>
      <c r="B610" s="26" t="s">
        <v>90</v>
      </c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4">
        <v>122790</v>
      </c>
      <c r="AH610" s="34">
        <v>125492</v>
      </c>
      <c r="AI610" s="34">
        <v>125492</v>
      </c>
      <c r="AJ610" s="34">
        <v>115779</v>
      </c>
      <c r="AK610" s="204">
        <f>SUM(AJ610-AH610)</f>
        <v>-9713</v>
      </c>
      <c r="AL610" s="201">
        <f>SUM(AK610/AH610)</f>
        <v>-0.07739935613425557</v>
      </c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</row>
    <row r="611" spans="1:75" s="24" customFormat="1" ht="12" customHeight="1">
      <c r="A611" s="30">
        <v>1002</v>
      </c>
      <c r="B611" s="26" t="s">
        <v>91</v>
      </c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4">
        <v>66027</v>
      </c>
      <c r="AH611" s="34">
        <v>47500</v>
      </c>
      <c r="AI611" s="34">
        <v>47500</v>
      </c>
      <c r="AJ611" s="34">
        <v>63500</v>
      </c>
      <c r="AK611" s="204">
        <f aca="true" t="shared" si="409" ref="AK611:AK627">SUM(AJ611-AH611)</f>
        <v>16000</v>
      </c>
      <c r="AL611" s="201">
        <f aca="true" t="shared" si="410" ref="AL611:AL627">SUM(AK611/AH611)</f>
        <v>0.3368421052631579</v>
      </c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</row>
    <row r="612" spans="1:75" s="24" customFormat="1" ht="12" customHeight="1">
      <c r="A612" s="30">
        <v>1020</v>
      </c>
      <c r="B612" s="26" t="s">
        <v>93</v>
      </c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4">
        <v>14445</v>
      </c>
      <c r="AH612" s="34">
        <v>13324</v>
      </c>
      <c r="AI612" s="34">
        <v>13324</v>
      </c>
      <c r="AJ612" s="34">
        <v>13715</v>
      </c>
      <c r="AK612" s="204">
        <f t="shared" si="409"/>
        <v>391</v>
      </c>
      <c r="AL612" s="201">
        <f t="shared" si="410"/>
        <v>0.029345541879315522</v>
      </c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</row>
    <row r="613" spans="1:75" s="24" customFormat="1" ht="12" customHeight="1">
      <c r="A613" s="30"/>
      <c r="B613" s="26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>
        <f>SUM(AG610:AG612)</f>
        <v>203262</v>
      </c>
      <c r="AH613" s="33">
        <f>SUM(AH610:AH612)</f>
        <v>186316</v>
      </c>
      <c r="AI613" s="33">
        <f>SUM(AI610:AI612)</f>
        <v>186316</v>
      </c>
      <c r="AJ613" s="33">
        <f>SUM(AJ610:AJ612)</f>
        <v>192994</v>
      </c>
      <c r="AK613" s="206">
        <f t="shared" si="409"/>
        <v>6678</v>
      </c>
      <c r="AL613" s="202">
        <f t="shared" si="410"/>
        <v>0.035842332381545335</v>
      </c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</row>
    <row r="614" spans="1:75" s="24" customFormat="1" ht="12" customHeight="1">
      <c r="A614" s="30">
        <v>2001</v>
      </c>
      <c r="B614" s="26" t="s">
        <v>488</v>
      </c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4">
        <v>1084</v>
      </c>
      <c r="AH614" s="34">
        <v>1200</v>
      </c>
      <c r="AI614" s="34">
        <v>1200</v>
      </c>
      <c r="AJ614" s="34">
        <v>1200</v>
      </c>
      <c r="AK614" s="204">
        <f t="shared" si="409"/>
        <v>0</v>
      </c>
      <c r="AL614" s="201">
        <f t="shared" si="410"/>
        <v>0</v>
      </c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</row>
    <row r="615" spans="1:75" s="24" customFormat="1" ht="12" customHeight="1">
      <c r="A615" s="30">
        <v>2004</v>
      </c>
      <c r="B615" s="26" t="s">
        <v>98</v>
      </c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4">
        <v>500</v>
      </c>
      <c r="AI615" s="34">
        <v>500</v>
      </c>
      <c r="AJ615" s="34">
        <v>500</v>
      </c>
      <c r="AK615" s="204">
        <f t="shared" si="409"/>
        <v>0</v>
      </c>
      <c r="AL615" s="201">
        <f t="shared" si="410"/>
        <v>0</v>
      </c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</row>
    <row r="616" spans="1:75" s="24" customFormat="1" ht="12" customHeight="1">
      <c r="A616" s="30">
        <v>2005</v>
      </c>
      <c r="B616" s="26" t="s">
        <v>99</v>
      </c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4">
        <v>50</v>
      </c>
      <c r="AI616" s="34">
        <v>50</v>
      </c>
      <c r="AJ616" s="34">
        <v>50</v>
      </c>
      <c r="AK616" s="204">
        <f t="shared" si="409"/>
        <v>0</v>
      </c>
      <c r="AL616" s="201">
        <f t="shared" si="410"/>
        <v>0</v>
      </c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</row>
    <row r="617" spans="1:75" s="24" customFormat="1" ht="12" customHeight="1">
      <c r="A617" s="30">
        <v>2006</v>
      </c>
      <c r="B617" s="26" t="s">
        <v>132</v>
      </c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4">
        <v>100</v>
      </c>
      <c r="AI617" s="34">
        <v>100</v>
      </c>
      <c r="AJ617" s="34">
        <v>100</v>
      </c>
      <c r="AK617" s="204">
        <f t="shared" si="409"/>
        <v>0</v>
      </c>
      <c r="AL617" s="201">
        <f t="shared" si="410"/>
        <v>0</v>
      </c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</row>
    <row r="618" spans="1:75" s="24" customFormat="1" ht="12" customHeight="1">
      <c r="A618" s="30">
        <v>2007</v>
      </c>
      <c r="B618" s="26" t="s">
        <v>148</v>
      </c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4">
        <v>750</v>
      </c>
      <c r="AI618" s="34">
        <v>750</v>
      </c>
      <c r="AJ618" s="34">
        <v>500</v>
      </c>
      <c r="AK618" s="204">
        <f t="shared" si="409"/>
        <v>-250</v>
      </c>
      <c r="AL618" s="201">
        <f t="shared" si="410"/>
        <v>-0.3333333333333333</v>
      </c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</row>
    <row r="619" spans="1:75" s="24" customFormat="1" ht="12" customHeight="1">
      <c r="A619" s="30">
        <v>2008</v>
      </c>
      <c r="B619" s="26" t="s">
        <v>103</v>
      </c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4">
        <v>500</v>
      </c>
      <c r="AI619" s="34">
        <v>500</v>
      </c>
      <c r="AJ619" s="34">
        <v>500</v>
      </c>
      <c r="AK619" s="204">
        <f t="shared" si="409"/>
        <v>0</v>
      </c>
      <c r="AL619" s="201">
        <f t="shared" si="410"/>
        <v>0</v>
      </c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</row>
    <row r="620" spans="1:75" s="24" customFormat="1" ht="12" customHeight="1">
      <c r="A620" s="30">
        <v>2009</v>
      </c>
      <c r="B620" s="26" t="s">
        <v>149</v>
      </c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4">
        <v>500</v>
      </c>
      <c r="AI620" s="34">
        <v>500</v>
      </c>
      <c r="AJ620" s="34">
        <v>500</v>
      </c>
      <c r="AK620" s="204">
        <f t="shared" si="409"/>
        <v>0</v>
      </c>
      <c r="AL620" s="201">
        <f t="shared" si="410"/>
        <v>0</v>
      </c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</row>
    <row r="621" spans="1:75" s="24" customFormat="1" ht="12" customHeight="1">
      <c r="A621" s="30">
        <v>2010</v>
      </c>
      <c r="B621" s="26" t="s">
        <v>104</v>
      </c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4">
        <v>5276</v>
      </c>
      <c r="AH621" s="34">
        <v>6000</v>
      </c>
      <c r="AI621" s="34">
        <v>6000</v>
      </c>
      <c r="AJ621" s="34">
        <v>6000</v>
      </c>
      <c r="AK621" s="204">
        <f t="shared" si="409"/>
        <v>0</v>
      </c>
      <c r="AL621" s="201">
        <f t="shared" si="410"/>
        <v>0</v>
      </c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</row>
    <row r="622" spans="1:75" s="24" customFormat="1" ht="12" customHeight="1">
      <c r="A622" s="30">
        <v>2034</v>
      </c>
      <c r="B622" s="26" t="s">
        <v>135</v>
      </c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4"/>
      <c r="AH622" s="34">
        <v>500</v>
      </c>
      <c r="AI622" s="34">
        <v>500</v>
      </c>
      <c r="AJ622" s="34">
        <v>500</v>
      </c>
      <c r="AK622" s="204">
        <f t="shared" si="409"/>
        <v>0</v>
      </c>
      <c r="AL622" s="201">
        <f t="shared" si="410"/>
        <v>0</v>
      </c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</row>
    <row r="623" spans="1:75" s="24" customFormat="1" ht="12" customHeight="1">
      <c r="A623" s="30">
        <v>2062</v>
      </c>
      <c r="B623" s="26" t="s">
        <v>115</v>
      </c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4"/>
      <c r="AH623" s="34">
        <v>4000</v>
      </c>
      <c r="AI623" s="34">
        <v>4000</v>
      </c>
      <c r="AJ623" s="34">
        <v>4000</v>
      </c>
      <c r="AK623" s="204">
        <f t="shared" si="409"/>
        <v>0</v>
      </c>
      <c r="AL623" s="201">
        <f t="shared" si="410"/>
        <v>0</v>
      </c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</row>
    <row r="624" spans="1:75" s="24" customFormat="1" ht="12" customHeight="1">
      <c r="A624" s="30">
        <v>3001</v>
      </c>
      <c r="B624" s="26" t="s">
        <v>118</v>
      </c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4">
        <v>2301</v>
      </c>
      <c r="AH624" s="34">
        <v>400</v>
      </c>
      <c r="AI624" s="34">
        <v>400</v>
      </c>
      <c r="AJ624" s="34">
        <v>400</v>
      </c>
      <c r="AK624" s="204">
        <f t="shared" si="409"/>
        <v>0</v>
      </c>
      <c r="AL624" s="201">
        <f t="shared" si="410"/>
        <v>0</v>
      </c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</row>
    <row r="625" spans="1:75" s="24" customFormat="1" ht="12" customHeight="1">
      <c r="A625" s="30">
        <v>3006</v>
      </c>
      <c r="B625" s="26" t="s">
        <v>145</v>
      </c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4"/>
      <c r="AH625" s="34"/>
      <c r="AI625" s="34"/>
      <c r="AJ625" s="34">
        <v>3200</v>
      </c>
      <c r="AK625" s="204">
        <f t="shared" si="409"/>
        <v>3200</v>
      </c>
      <c r="AL625" s="201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</row>
    <row r="626" spans="1:75" s="24" customFormat="1" ht="12" customHeight="1">
      <c r="A626" s="30">
        <v>4001</v>
      </c>
      <c r="B626" s="26" t="s">
        <v>124</v>
      </c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4"/>
      <c r="AH626" s="34"/>
      <c r="AI626" s="34"/>
      <c r="AJ626" s="34">
        <v>10000</v>
      </c>
      <c r="AK626" s="204">
        <f t="shared" si="409"/>
        <v>10000</v>
      </c>
      <c r="AL626" s="201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</row>
    <row r="627" spans="1:75" s="24" customFormat="1" ht="12" customHeight="1">
      <c r="A627" s="30"/>
      <c r="B627" s="26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>
        <f>SUM(AG613:AG626)</f>
        <v>211923</v>
      </c>
      <c r="AH627" s="33">
        <f>SUM(AH613:AH626)</f>
        <v>200816</v>
      </c>
      <c r="AI627" s="33">
        <f>SUM(AI613:AI626)</f>
        <v>200816</v>
      </c>
      <c r="AJ627" s="33">
        <f>SUM(AJ613:AJ626)</f>
        <v>220444</v>
      </c>
      <c r="AK627" s="206">
        <f t="shared" si="409"/>
        <v>19628</v>
      </c>
      <c r="AL627" s="202">
        <f t="shared" si="410"/>
        <v>0.09774121583937535</v>
      </c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</row>
    <row r="628" spans="1:75" s="24" customFormat="1" ht="12" customHeight="1">
      <c r="A628" s="224">
        <v>636</v>
      </c>
      <c r="B628" s="225" t="s">
        <v>491</v>
      </c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" t="s">
        <v>482</v>
      </c>
      <c r="AH628" s="3" t="s">
        <v>2</v>
      </c>
      <c r="AI628" s="3" t="s">
        <v>3</v>
      </c>
      <c r="AJ628" s="3" t="s">
        <v>2</v>
      </c>
      <c r="AK628" s="197" t="s">
        <v>461</v>
      </c>
      <c r="AL628" s="197" t="s">
        <v>462</v>
      </c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</row>
    <row r="629" spans="1:75" s="24" customFormat="1" ht="12" customHeight="1">
      <c r="A629" s="224"/>
      <c r="B629" s="225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6" t="s">
        <v>456</v>
      </c>
      <c r="AH629" s="6" t="s">
        <v>457</v>
      </c>
      <c r="AI629" s="6" t="s">
        <v>468</v>
      </c>
      <c r="AJ629" s="6" t="s">
        <v>469</v>
      </c>
      <c r="AK629" s="198" t="s">
        <v>463</v>
      </c>
      <c r="AL629" s="198" t="s">
        <v>463</v>
      </c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</row>
    <row r="630" spans="1:75" s="24" customFormat="1" ht="12" customHeight="1">
      <c r="A630" s="30">
        <v>1002</v>
      </c>
      <c r="B630" s="26" t="s">
        <v>91</v>
      </c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4">
        <v>22938</v>
      </c>
      <c r="AH630" s="34">
        <v>20000</v>
      </c>
      <c r="AI630" s="34">
        <v>22000</v>
      </c>
      <c r="AJ630" s="34">
        <v>22000</v>
      </c>
      <c r="AK630" s="204">
        <f>SUM(AJ630-AH630)</f>
        <v>2000</v>
      </c>
      <c r="AL630" s="201">
        <f>SUM(AK630/AH630)</f>
        <v>0.1</v>
      </c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</row>
    <row r="631" spans="1:75" s="24" customFormat="1" ht="12" customHeight="1">
      <c r="A631" s="30">
        <v>1020</v>
      </c>
      <c r="B631" s="26" t="s">
        <v>93</v>
      </c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4">
        <f>SUM(AG630*0.0765)</f>
        <v>1754.757</v>
      </c>
      <c r="AH631" s="34">
        <f>SUM(AH630*0.0765)</f>
        <v>1530</v>
      </c>
      <c r="AI631" s="34">
        <f>SUM(AI630*0.0765)</f>
        <v>1683</v>
      </c>
      <c r="AJ631" s="34">
        <f>SUM(AJ630*0.0765)</f>
        <v>1683</v>
      </c>
      <c r="AK631" s="204">
        <f aca="true" t="shared" si="411" ref="AK631:AK642">SUM(AJ631-AH631)</f>
        <v>153</v>
      </c>
      <c r="AL631" s="201">
        <f aca="true" t="shared" si="412" ref="AL631:AL642">SUM(AK631/AH631)</f>
        <v>0.1</v>
      </c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</row>
    <row r="632" spans="1:75" s="24" customFormat="1" ht="12" customHeight="1">
      <c r="A632" s="30"/>
      <c r="B632" s="26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>
        <f>SUM(AG631+AG630)</f>
        <v>24692.757</v>
      </c>
      <c r="AH632" s="33">
        <f>SUM(AH631+AH630)</f>
        <v>21530</v>
      </c>
      <c r="AI632" s="33">
        <f>SUM(AI631+AI630)</f>
        <v>23683</v>
      </c>
      <c r="AJ632" s="33">
        <f>SUM(AJ631+AJ630)</f>
        <v>23683</v>
      </c>
      <c r="AK632" s="206">
        <f t="shared" si="411"/>
        <v>2153</v>
      </c>
      <c r="AL632" s="202">
        <f t="shared" si="412"/>
        <v>0.1</v>
      </c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</row>
    <row r="633" spans="1:75" s="24" customFormat="1" ht="12" customHeight="1">
      <c r="A633" s="30">
        <v>2004</v>
      </c>
      <c r="B633" s="26" t="s">
        <v>98</v>
      </c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4">
        <v>83</v>
      </c>
      <c r="AH633" s="34">
        <v>2250</v>
      </c>
      <c r="AI633" s="34">
        <v>2250</v>
      </c>
      <c r="AJ633" s="34">
        <v>2500</v>
      </c>
      <c r="AK633" s="204">
        <f t="shared" si="411"/>
        <v>250</v>
      </c>
      <c r="AL633" s="201">
        <f t="shared" si="412"/>
        <v>0.1111111111111111</v>
      </c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</row>
    <row r="634" spans="1:75" s="24" customFormat="1" ht="12" customHeight="1">
      <c r="A634" s="30">
        <v>2005</v>
      </c>
      <c r="B634" s="26" t="s">
        <v>99</v>
      </c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4">
        <v>411</v>
      </c>
      <c r="AH634" s="34">
        <v>600</v>
      </c>
      <c r="AI634" s="34">
        <v>600</v>
      </c>
      <c r="AJ634" s="34">
        <v>700</v>
      </c>
      <c r="AK634" s="204">
        <f t="shared" si="411"/>
        <v>100</v>
      </c>
      <c r="AL634" s="201">
        <f t="shared" si="412"/>
        <v>0.16666666666666666</v>
      </c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</row>
    <row r="635" spans="1:75" s="24" customFormat="1" ht="12" customHeight="1">
      <c r="A635" s="30">
        <v>2006</v>
      </c>
      <c r="B635" s="26" t="s">
        <v>132</v>
      </c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4">
        <v>0</v>
      </c>
      <c r="AH635" s="34">
        <v>100</v>
      </c>
      <c r="AI635" s="34">
        <v>100</v>
      </c>
      <c r="AJ635" s="34">
        <v>100</v>
      </c>
      <c r="AK635" s="204">
        <f t="shared" si="411"/>
        <v>0</v>
      </c>
      <c r="AL635" s="201">
        <f t="shared" si="412"/>
        <v>0</v>
      </c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</row>
    <row r="636" spans="1:75" s="24" customFormat="1" ht="12" customHeight="1">
      <c r="A636" s="30">
        <v>2007</v>
      </c>
      <c r="B636" s="26" t="s">
        <v>148</v>
      </c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4"/>
      <c r="AH636" s="34">
        <v>100</v>
      </c>
      <c r="AI636" s="34">
        <v>100</v>
      </c>
      <c r="AJ636" s="34">
        <v>100</v>
      </c>
      <c r="AK636" s="204">
        <f t="shared" si="411"/>
        <v>0</v>
      </c>
      <c r="AL636" s="201">
        <f t="shared" si="412"/>
        <v>0</v>
      </c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</row>
    <row r="637" spans="1:75" s="24" customFormat="1" ht="12" customHeight="1">
      <c r="A637" s="30">
        <v>2008</v>
      </c>
      <c r="B637" s="26" t="s">
        <v>103</v>
      </c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4"/>
      <c r="AH637" s="34">
        <v>500</v>
      </c>
      <c r="AI637" s="34">
        <v>500</v>
      </c>
      <c r="AJ637" s="34">
        <v>500</v>
      </c>
      <c r="AK637" s="204">
        <f t="shared" si="411"/>
        <v>0</v>
      </c>
      <c r="AL637" s="201">
        <f t="shared" si="412"/>
        <v>0</v>
      </c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</row>
    <row r="638" spans="1:75" s="24" customFormat="1" ht="12" customHeight="1">
      <c r="A638" s="30">
        <v>2062</v>
      </c>
      <c r="B638" s="26" t="s">
        <v>490</v>
      </c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4">
        <v>74136</v>
      </c>
      <c r="AH638" s="34">
        <v>66500</v>
      </c>
      <c r="AI638" s="34">
        <v>70000</v>
      </c>
      <c r="AJ638" s="34">
        <v>75500</v>
      </c>
      <c r="AK638" s="204">
        <f t="shared" si="411"/>
        <v>9000</v>
      </c>
      <c r="AL638" s="201">
        <f t="shared" si="412"/>
        <v>0.13533834586466165</v>
      </c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</row>
    <row r="639" spans="1:75" s="24" customFormat="1" ht="12" customHeight="1">
      <c r="A639" s="30">
        <v>2082</v>
      </c>
      <c r="B639" s="26" t="s">
        <v>492</v>
      </c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4">
        <v>4652</v>
      </c>
      <c r="AH639" s="34">
        <v>15000</v>
      </c>
      <c r="AI639" s="34">
        <v>10000</v>
      </c>
      <c r="AJ639" s="34">
        <v>10000</v>
      </c>
      <c r="AK639" s="204">
        <f t="shared" si="411"/>
        <v>-5000</v>
      </c>
      <c r="AL639" s="201">
        <f t="shared" si="412"/>
        <v>-0.3333333333333333</v>
      </c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</row>
    <row r="640" spans="1:75" s="24" customFormat="1" ht="12" customHeight="1">
      <c r="A640" s="30">
        <v>3001</v>
      </c>
      <c r="B640" s="26" t="s">
        <v>493</v>
      </c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4">
        <v>2138</v>
      </c>
      <c r="AH640" s="34">
        <v>2300</v>
      </c>
      <c r="AI640" s="34">
        <v>2300</v>
      </c>
      <c r="AJ640" s="34">
        <v>2300</v>
      </c>
      <c r="AK640" s="204">
        <f t="shared" si="411"/>
        <v>0</v>
      </c>
      <c r="AL640" s="201">
        <f t="shared" si="412"/>
        <v>0</v>
      </c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</row>
    <row r="641" spans="1:75" s="24" customFormat="1" ht="12" customHeight="1">
      <c r="A641" s="30">
        <v>4001</v>
      </c>
      <c r="B641" s="26" t="s">
        <v>124</v>
      </c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4">
        <v>0</v>
      </c>
      <c r="AH641" s="34">
        <v>1948</v>
      </c>
      <c r="AI641" s="34">
        <v>1900</v>
      </c>
      <c r="AJ641" s="34">
        <v>2500</v>
      </c>
      <c r="AK641" s="204">
        <f t="shared" si="411"/>
        <v>552</v>
      </c>
      <c r="AL641" s="201">
        <f t="shared" si="412"/>
        <v>0.28336755646817247</v>
      </c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</row>
    <row r="642" spans="1:75" s="24" customFormat="1" ht="12" customHeight="1">
      <c r="A642" s="30"/>
      <c r="B642" s="26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>
        <f>SUM(AG632:AG641)</f>
        <v>106112.757</v>
      </c>
      <c r="AH642" s="33">
        <f>SUM(AH632:AH641)</f>
        <v>110828</v>
      </c>
      <c r="AI642" s="33">
        <f>SUM(AI632:AI641)</f>
        <v>111433</v>
      </c>
      <c r="AJ642" s="33">
        <f>SUM(AJ632:AJ641)</f>
        <v>117883</v>
      </c>
      <c r="AK642" s="206">
        <f t="shared" si="411"/>
        <v>7055</v>
      </c>
      <c r="AL642" s="202">
        <f t="shared" si="412"/>
        <v>0.06365719854188472</v>
      </c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</row>
    <row r="643" spans="1:75" s="24" customFormat="1" ht="12" customHeight="1">
      <c r="A643" s="30"/>
      <c r="B643" s="26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206"/>
      <c r="AL643" s="202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</row>
    <row r="644" spans="1:75" s="24" customFormat="1" ht="12" customHeight="1">
      <c r="A644" s="224">
        <v>637</v>
      </c>
      <c r="B644" s="225" t="s">
        <v>494</v>
      </c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" t="s">
        <v>482</v>
      </c>
      <c r="AH644" s="3" t="s">
        <v>2</v>
      </c>
      <c r="AI644" s="3" t="s">
        <v>3</v>
      </c>
      <c r="AJ644" s="3" t="s">
        <v>2</v>
      </c>
      <c r="AK644" s="197" t="s">
        <v>461</v>
      </c>
      <c r="AL644" s="197" t="s">
        <v>462</v>
      </c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</row>
    <row r="645" spans="1:75" s="24" customFormat="1" ht="12" customHeight="1">
      <c r="A645" s="224"/>
      <c r="B645" s="225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6" t="s">
        <v>456</v>
      </c>
      <c r="AH645" s="6" t="s">
        <v>457</v>
      </c>
      <c r="AI645" s="6" t="s">
        <v>468</v>
      </c>
      <c r="AJ645" s="6" t="s">
        <v>469</v>
      </c>
      <c r="AK645" s="198" t="s">
        <v>463</v>
      </c>
      <c r="AL645" s="198" t="s">
        <v>463</v>
      </c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</row>
    <row r="646" spans="1:75" s="24" customFormat="1" ht="12" customHeight="1">
      <c r="A646" s="30">
        <v>1002</v>
      </c>
      <c r="B646" s="26" t="s">
        <v>91</v>
      </c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4">
        <v>78313</v>
      </c>
      <c r="AH646" s="34">
        <v>112000</v>
      </c>
      <c r="AI646" s="34">
        <v>95000</v>
      </c>
      <c r="AJ646" s="34">
        <v>110000</v>
      </c>
      <c r="AK646" s="204">
        <f>SUM(AJ646-AH646)</f>
        <v>-2000</v>
      </c>
      <c r="AL646" s="201">
        <f>SUM(AK646/AH646)</f>
        <v>-0.017857142857142856</v>
      </c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</row>
    <row r="647" spans="1:75" s="24" customFormat="1" ht="12" customHeight="1">
      <c r="A647" s="30">
        <v>1020</v>
      </c>
      <c r="B647" s="26" t="s">
        <v>93</v>
      </c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4">
        <f>SUM(AG646*0.0765)</f>
        <v>5990.9445</v>
      </c>
      <c r="AH647" s="34">
        <f>SUM(AH646*0.0765)</f>
        <v>8568</v>
      </c>
      <c r="AI647" s="34">
        <f>SUM(AI646*0.0765)</f>
        <v>7267.5</v>
      </c>
      <c r="AJ647" s="34">
        <f>SUM(AJ646*0.0765)</f>
        <v>8415</v>
      </c>
      <c r="AK647" s="204">
        <f aca="true" t="shared" si="413" ref="AK647:AK657">SUM(AJ647-AH647)</f>
        <v>-153</v>
      </c>
      <c r="AL647" s="201">
        <f aca="true" t="shared" si="414" ref="AL647:AL657">SUM(AK647/AH647)</f>
        <v>-0.017857142857142856</v>
      </c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</row>
    <row r="648" spans="1:75" s="24" customFormat="1" ht="12" customHeight="1">
      <c r="A648" s="30"/>
      <c r="B648" s="26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>
        <f>SUM(AG647+AG646)</f>
        <v>84303.9445</v>
      </c>
      <c r="AH648" s="33">
        <f>SUM(AH647+AH646)</f>
        <v>120568</v>
      </c>
      <c r="AI648" s="33">
        <f>SUM(AI647+AI646)</f>
        <v>102267.5</v>
      </c>
      <c r="AJ648" s="33">
        <f>SUM(AJ647+AJ646)</f>
        <v>118415</v>
      </c>
      <c r="AK648" s="206">
        <f t="shared" si="413"/>
        <v>-2153</v>
      </c>
      <c r="AL648" s="202">
        <f t="shared" si="414"/>
        <v>-0.017857142857142856</v>
      </c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</row>
    <row r="649" spans="1:75" s="24" customFormat="1" ht="12" customHeight="1">
      <c r="A649" s="30">
        <v>2004</v>
      </c>
      <c r="B649" s="26" t="s">
        <v>98</v>
      </c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4">
        <v>2205</v>
      </c>
      <c r="AH649" s="34">
        <v>3000</v>
      </c>
      <c r="AI649" s="34">
        <v>3000</v>
      </c>
      <c r="AJ649" s="34">
        <v>3500</v>
      </c>
      <c r="AK649" s="204">
        <f t="shared" si="413"/>
        <v>500</v>
      </c>
      <c r="AL649" s="201">
        <f t="shared" si="414"/>
        <v>0.16666666666666666</v>
      </c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</row>
    <row r="650" spans="1:75" s="24" customFormat="1" ht="12" customHeight="1">
      <c r="A650" s="30">
        <v>2005</v>
      </c>
      <c r="B650" s="26" t="s">
        <v>99</v>
      </c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4">
        <v>1040</v>
      </c>
      <c r="AH650" s="34">
        <v>800</v>
      </c>
      <c r="AI650" s="34">
        <v>500</v>
      </c>
      <c r="AJ650" s="34">
        <v>800</v>
      </c>
      <c r="AK650" s="204">
        <f t="shared" si="413"/>
        <v>0</v>
      </c>
      <c r="AL650" s="201">
        <f t="shared" si="414"/>
        <v>0</v>
      </c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</row>
    <row r="651" spans="1:75" s="24" customFormat="1" ht="12" customHeight="1">
      <c r="A651" s="30">
        <v>2006</v>
      </c>
      <c r="B651" s="26" t="s">
        <v>132</v>
      </c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4">
        <v>18870</v>
      </c>
      <c r="AH651" s="34">
        <v>16000</v>
      </c>
      <c r="AI651" s="34">
        <v>18000</v>
      </c>
      <c r="AJ651" s="34">
        <v>20500</v>
      </c>
      <c r="AK651" s="204">
        <f t="shared" si="413"/>
        <v>4500</v>
      </c>
      <c r="AL651" s="201">
        <f t="shared" si="414"/>
        <v>0.28125</v>
      </c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</row>
    <row r="652" spans="1:75" s="24" customFormat="1" ht="12" customHeight="1">
      <c r="A652" s="30">
        <v>2008</v>
      </c>
      <c r="B652" s="26" t="s">
        <v>103</v>
      </c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4">
        <v>869</v>
      </c>
      <c r="AH652" s="34">
        <v>1500</v>
      </c>
      <c r="AI652" s="34">
        <v>1000</v>
      </c>
      <c r="AJ652" s="34">
        <v>1500</v>
      </c>
      <c r="AK652" s="204">
        <f t="shared" si="413"/>
        <v>0</v>
      </c>
      <c r="AL652" s="201">
        <f t="shared" si="414"/>
        <v>0</v>
      </c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</row>
    <row r="653" spans="1:75" s="24" customFormat="1" ht="12" customHeight="1">
      <c r="A653" s="30">
        <v>2062</v>
      </c>
      <c r="B653" s="26" t="s">
        <v>490</v>
      </c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4">
        <v>192081</v>
      </c>
      <c r="AH653" s="34">
        <v>212000</v>
      </c>
      <c r="AI653" s="34">
        <v>212000</v>
      </c>
      <c r="AJ653" s="34">
        <v>212000</v>
      </c>
      <c r="AK653" s="204">
        <f t="shared" si="413"/>
        <v>0</v>
      </c>
      <c r="AL653" s="201">
        <f t="shared" si="414"/>
        <v>0</v>
      </c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</row>
    <row r="654" spans="1:75" s="24" customFormat="1" ht="12" customHeight="1">
      <c r="A654" s="30">
        <v>2082</v>
      </c>
      <c r="B654" s="26" t="s">
        <v>492</v>
      </c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4">
        <v>6845</v>
      </c>
      <c r="AH654" s="34">
        <v>4500</v>
      </c>
      <c r="AI654" s="34">
        <v>5000</v>
      </c>
      <c r="AJ654" s="34">
        <v>5000</v>
      </c>
      <c r="AK654" s="204">
        <f t="shared" si="413"/>
        <v>500</v>
      </c>
      <c r="AL654" s="201">
        <f t="shared" si="414"/>
        <v>0.1111111111111111</v>
      </c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</row>
    <row r="655" spans="1:75" s="24" customFormat="1" ht="12" customHeight="1">
      <c r="A655" s="30">
        <v>3001</v>
      </c>
      <c r="B655" s="26" t="s">
        <v>493</v>
      </c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4">
        <v>32175</v>
      </c>
      <c r="AH655" s="34">
        <v>35100</v>
      </c>
      <c r="AI655" s="34">
        <v>35100</v>
      </c>
      <c r="AJ655" s="34">
        <v>35000</v>
      </c>
      <c r="AK655" s="204">
        <f t="shared" si="413"/>
        <v>-100</v>
      </c>
      <c r="AL655" s="201">
        <f t="shared" si="414"/>
        <v>-0.002849002849002849</v>
      </c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</row>
    <row r="656" spans="1:75" s="24" customFormat="1" ht="12" customHeight="1">
      <c r="A656" s="30">
        <v>3081</v>
      </c>
      <c r="B656" s="26" t="s">
        <v>496</v>
      </c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4">
        <v>6848</v>
      </c>
      <c r="AH656" s="34">
        <v>4500</v>
      </c>
      <c r="AI656" s="34">
        <v>5000</v>
      </c>
      <c r="AJ656" s="34">
        <v>5000</v>
      </c>
      <c r="AK656" s="204">
        <f t="shared" si="413"/>
        <v>500</v>
      </c>
      <c r="AL656" s="201">
        <f t="shared" si="414"/>
        <v>0.1111111111111111</v>
      </c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</row>
    <row r="657" spans="1:75" s="24" customFormat="1" ht="12" customHeight="1">
      <c r="A657" s="30">
        <v>637</v>
      </c>
      <c r="B657" s="26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>
        <f>SUM(AG648:AG656)</f>
        <v>345236.9445</v>
      </c>
      <c r="AH657" s="33">
        <f>SUM(AH648:AH656)</f>
        <v>397968</v>
      </c>
      <c r="AI657" s="33">
        <f>SUM(AI648:AI656)</f>
        <v>381867.5</v>
      </c>
      <c r="AJ657" s="33">
        <f>SUM(AJ648:AJ656)</f>
        <v>401715</v>
      </c>
      <c r="AK657" s="206">
        <f t="shared" si="413"/>
        <v>3747</v>
      </c>
      <c r="AL657" s="202">
        <f t="shared" si="414"/>
        <v>0.009415329875768905</v>
      </c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</row>
    <row r="658" spans="1:75" s="24" customFormat="1" ht="12" customHeight="1">
      <c r="A658" s="30"/>
      <c r="B658" s="26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206"/>
      <c r="AL658" s="202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</row>
    <row r="659" spans="1:75" s="24" customFormat="1" ht="12" customHeight="1">
      <c r="A659" s="224">
        <v>638</v>
      </c>
      <c r="B659" s="225" t="s">
        <v>495</v>
      </c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" t="s">
        <v>482</v>
      </c>
      <c r="AH659" s="3" t="s">
        <v>2</v>
      </c>
      <c r="AI659" s="3" t="s">
        <v>3</v>
      </c>
      <c r="AJ659" s="3" t="s">
        <v>2</v>
      </c>
      <c r="AK659" s="197" t="s">
        <v>461</v>
      </c>
      <c r="AL659" s="197" t="s">
        <v>462</v>
      </c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</row>
    <row r="660" spans="1:75" s="24" customFormat="1" ht="12" customHeight="1">
      <c r="A660" s="224"/>
      <c r="B660" s="225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6" t="s">
        <v>456</v>
      </c>
      <c r="AH660" s="6" t="s">
        <v>457</v>
      </c>
      <c r="AI660" s="6" t="s">
        <v>468</v>
      </c>
      <c r="AJ660" s="6" t="s">
        <v>469</v>
      </c>
      <c r="AK660" s="198" t="s">
        <v>463</v>
      </c>
      <c r="AL660" s="198" t="s">
        <v>463</v>
      </c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</row>
    <row r="661" spans="1:75" s="24" customFormat="1" ht="12" customHeight="1">
      <c r="A661" s="30"/>
      <c r="B661" s="26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206"/>
      <c r="AL661" s="202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</row>
    <row r="662" spans="1:75" s="24" customFormat="1" ht="12" customHeight="1">
      <c r="A662" s="30">
        <v>1002</v>
      </c>
      <c r="B662" s="26" t="s">
        <v>91</v>
      </c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4">
        <v>117806</v>
      </c>
      <c r="AH662" s="34">
        <v>125600</v>
      </c>
      <c r="AI662" s="34">
        <v>120000</v>
      </c>
      <c r="AJ662" s="34">
        <v>112288</v>
      </c>
      <c r="AK662" s="204">
        <f>SUM(AJ662-AH662)</f>
        <v>-13312</v>
      </c>
      <c r="AL662" s="201">
        <f>SUM(AK662/AH662)</f>
        <v>-0.10598726114649681</v>
      </c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</row>
    <row r="663" spans="1:75" s="24" customFormat="1" ht="12" customHeight="1">
      <c r="A663" s="30">
        <v>1020</v>
      </c>
      <c r="B663" s="26" t="s">
        <v>93</v>
      </c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4">
        <f>SUM(AG662*0.0765)</f>
        <v>9012.159</v>
      </c>
      <c r="AH663" s="34">
        <f>SUM(AH662*0.0765)</f>
        <v>9608.4</v>
      </c>
      <c r="AI663" s="34">
        <f>SUM(AI662*0.0765)</f>
        <v>9180</v>
      </c>
      <c r="AJ663" s="34">
        <f>SUM(AJ662*0.0765)</f>
        <v>8590.032</v>
      </c>
      <c r="AK663" s="204">
        <f aca="true" t="shared" si="415" ref="AK663:AK669">SUM(AJ663-AH663)</f>
        <v>-1018.3680000000004</v>
      </c>
      <c r="AL663" s="201">
        <f aca="true" t="shared" si="416" ref="AL663:AL669">SUM(AK663/AH663)</f>
        <v>-0.10598726114649686</v>
      </c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</row>
    <row r="664" spans="1:75" s="24" customFormat="1" ht="12" customHeight="1">
      <c r="A664" s="30"/>
      <c r="B664" s="26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>
        <f>SUM(AG663+AG662)</f>
        <v>126818.159</v>
      </c>
      <c r="AH664" s="33">
        <f>SUM(AH663+AH662)</f>
        <v>135208.4</v>
      </c>
      <c r="AI664" s="33">
        <f>SUM(AI663+AI662)</f>
        <v>129180</v>
      </c>
      <c r="AJ664" s="33">
        <f>SUM(AJ663+AJ662)</f>
        <v>120878.032</v>
      </c>
      <c r="AK664" s="206">
        <f t="shared" si="415"/>
        <v>-14330.367999999988</v>
      </c>
      <c r="AL664" s="202">
        <f t="shared" si="416"/>
        <v>-0.10598726114649673</v>
      </c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</row>
    <row r="665" spans="1:75" s="24" customFormat="1" ht="12" customHeight="1">
      <c r="A665" s="30">
        <v>2005</v>
      </c>
      <c r="B665" s="26" t="s">
        <v>99</v>
      </c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4">
        <v>98</v>
      </c>
      <c r="AH665" s="34">
        <v>180</v>
      </c>
      <c r="AI665" s="34">
        <v>180</v>
      </c>
      <c r="AJ665" s="34">
        <v>300</v>
      </c>
      <c r="AK665" s="204">
        <f t="shared" si="415"/>
        <v>120</v>
      </c>
      <c r="AL665" s="201">
        <f t="shared" si="416"/>
        <v>0.6666666666666666</v>
      </c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</row>
    <row r="666" spans="1:75" s="24" customFormat="1" ht="12" customHeight="1">
      <c r="A666" s="30">
        <v>2006</v>
      </c>
      <c r="B666" s="26" t="s">
        <v>132</v>
      </c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4">
        <v>0</v>
      </c>
      <c r="AH666" s="34">
        <v>800</v>
      </c>
      <c r="AI666" s="34">
        <v>500</v>
      </c>
      <c r="AJ666" s="34">
        <v>800</v>
      </c>
      <c r="AK666" s="204">
        <f t="shared" si="415"/>
        <v>0</v>
      </c>
      <c r="AL666" s="201">
        <f t="shared" si="416"/>
        <v>0</v>
      </c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</row>
    <row r="667" spans="1:75" s="24" customFormat="1" ht="12" customHeight="1">
      <c r="A667" s="30">
        <v>2008</v>
      </c>
      <c r="B667" s="26" t="s">
        <v>103</v>
      </c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4">
        <v>502</v>
      </c>
      <c r="AH667" s="34">
        <v>750</v>
      </c>
      <c r="AI667" s="34">
        <v>750</v>
      </c>
      <c r="AJ667" s="34">
        <v>1500</v>
      </c>
      <c r="AK667" s="204">
        <f t="shared" si="415"/>
        <v>750</v>
      </c>
      <c r="AL667" s="201">
        <f t="shared" si="416"/>
        <v>1</v>
      </c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</row>
    <row r="668" spans="1:75" s="24" customFormat="1" ht="12" customHeight="1">
      <c r="A668" s="30">
        <v>3001</v>
      </c>
      <c r="B668" s="26" t="s">
        <v>493</v>
      </c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4">
        <v>10392</v>
      </c>
      <c r="AH668" s="34">
        <v>8000</v>
      </c>
      <c r="AI668" s="34">
        <v>10000</v>
      </c>
      <c r="AJ668" s="34">
        <v>13000</v>
      </c>
      <c r="AK668" s="204">
        <f t="shared" si="415"/>
        <v>5000</v>
      </c>
      <c r="AL668" s="201">
        <f t="shared" si="416"/>
        <v>0.625</v>
      </c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</row>
    <row r="669" spans="1:75" s="24" customFormat="1" ht="12" customHeight="1">
      <c r="A669" s="30"/>
      <c r="B669" s="26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>
        <f>SUM(AG664:AG668)</f>
        <v>137810.15899999999</v>
      </c>
      <c r="AH669" s="33">
        <f>SUM(AH664:AH668)</f>
        <v>144938.4</v>
      </c>
      <c r="AI669" s="33">
        <f>SUM(AI664:AI668)</f>
        <v>140610</v>
      </c>
      <c r="AJ669" s="33">
        <f>SUM(AJ664:AJ668)</f>
        <v>136478.032</v>
      </c>
      <c r="AK669" s="206">
        <f t="shared" si="415"/>
        <v>-8460.367999999988</v>
      </c>
      <c r="AL669" s="202">
        <f t="shared" si="416"/>
        <v>-0.05837216362261476</v>
      </c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</row>
    <row r="670" spans="1:75" s="24" customFormat="1" ht="12" customHeight="1">
      <c r="A670" s="30"/>
      <c r="B670" s="26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206"/>
      <c r="AL670" s="202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</row>
    <row r="671" spans="1:38" ht="12" customHeight="1">
      <c r="A671" s="3">
        <v>640</v>
      </c>
      <c r="B671" s="29" t="s">
        <v>274</v>
      </c>
      <c r="C671" s="3" t="s">
        <v>1</v>
      </c>
      <c r="D671" s="6" t="s">
        <v>2</v>
      </c>
      <c r="E671" s="6" t="s">
        <v>1</v>
      </c>
      <c r="F671" s="6" t="s">
        <v>2</v>
      </c>
      <c r="G671" s="6" t="s">
        <v>1</v>
      </c>
      <c r="H671" s="6" t="s">
        <v>2</v>
      </c>
      <c r="I671" s="6" t="s">
        <v>1</v>
      </c>
      <c r="J671" s="6" t="s">
        <v>2</v>
      </c>
      <c r="K671" s="6" t="s">
        <v>1</v>
      </c>
      <c r="L671" s="6" t="s">
        <v>2</v>
      </c>
      <c r="M671" s="6" t="s">
        <v>1</v>
      </c>
      <c r="N671" s="6" t="s">
        <v>2</v>
      </c>
      <c r="O671" s="6" t="s">
        <v>1</v>
      </c>
      <c r="P671" s="6" t="s">
        <v>2</v>
      </c>
      <c r="Q671" s="6" t="s">
        <v>41</v>
      </c>
      <c r="R671" s="6" t="s">
        <v>2</v>
      </c>
      <c r="S671" s="6" t="s">
        <v>1</v>
      </c>
      <c r="T671" s="6" t="s">
        <v>2</v>
      </c>
      <c r="U671" s="6" t="s">
        <v>41</v>
      </c>
      <c r="V671" s="6" t="s">
        <v>2</v>
      </c>
      <c r="W671" s="6" t="s">
        <v>1</v>
      </c>
      <c r="X671" s="6" t="s">
        <v>2</v>
      </c>
      <c r="Y671" s="6" t="s">
        <v>1</v>
      </c>
      <c r="Z671" s="6" t="s">
        <v>2</v>
      </c>
      <c r="AA671" s="6" t="s">
        <v>1</v>
      </c>
      <c r="AB671" s="6" t="s">
        <v>2</v>
      </c>
      <c r="AC671" s="3" t="s">
        <v>1</v>
      </c>
      <c r="AD671" s="3" t="s">
        <v>2</v>
      </c>
      <c r="AE671" s="3" t="s">
        <v>1</v>
      </c>
      <c r="AF671" s="3" t="s">
        <v>2</v>
      </c>
      <c r="AG671" s="3" t="s">
        <v>1</v>
      </c>
      <c r="AH671" s="3" t="s">
        <v>2</v>
      </c>
      <c r="AI671" s="3" t="s">
        <v>3</v>
      </c>
      <c r="AJ671" s="3" t="s">
        <v>2</v>
      </c>
      <c r="AK671" s="197" t="s">
        <v>461</v>
      </c>
      <c r="AL671" s="197" t="s">
        <v>462</v>
      </c>
    </row>
    <row r="672" spans="1:75" ht="12" customHeight="1">
      <c r="A672" s="3"/>
      <c r="B672" s="29"/>
      <c r="C672" s="3" t="s">
        <v>4</v>
      </c>
      <c r="D672" s="6" t="s">
        <v>5</v>
      </c>
      <c r="E672" s="6" t="s">
        <v>5</v>
      </c>
      <c r="F672" s="6" t="s">
        <v>6</v>
      </c>
      <c r="G672" s="6" t="s">
        <v>6</v>
      </c>
      <c r="H672" s="6" t="s">
        <v>7</v>
      </c>
      <c r="I672" s="6" t="s">
        <v>7</v>
      </c>
      <c r="J672" s="6" t="s">
        <v>8</v>
      </c>
      <c r="K672" s="6" t="s">
        <v>8</v>
      </c>
      <c r="L672" s="6" t="s">
        <v>9</v>
      </c>
      <c r="M672" s="6" t="s">
        <v>9</v>
      </c>
      <c r="N672" s="6" t="s">
        <v>42</v>
      </c>
      <c r="O672" s="6" t="s">
        <v>10</v>
      </c>
      <c r="P672" s="6" t="s">
        <v>43</v>
      </c>
      <c r="Q672" s="6" t="s">
        <v>43</v>
      </c>
      <c r="R672" s="6" t="s">
        <v>44</v>
      </c>
      <c r="S672" s="6" t="s">
        <v>12</v>
      </c>
      <c r="T672" s="6" t="s">
        <v>13</v>
      </c>
      <c r="U672" s="6" t="s">
        <v>13</v>
      </c>
      <c r="V672" s="6" t="s">
        <v>14</v>
      </c>
      <c r="W672" s="6" t="s">
        <v>14</v>
      </c>
      <c r="X672" s="6" t="s">
        <v>15</v>
      </c>
      <c r="Y672" s="6" t="s">
        <v>15</v>
      </c>
      <c r="Z672" s="6" t="s">
        <v>16</v>
      </c>
      <c r="AA672" s="6" t="s">
        <v>16</v>
      </c>
      <c r="AB672" s="6" t="s">
        <v>17</v>
      </c>
      <c r="AC672" s="6" t="s">
        <v>17</v>
      </c>
      <c r="AD672" s="6" t="s">
        <v>427</v>
      </c>
      <c r="AE672" s="6" t="s">
        <v>427</v>
      </c>
      <c r="AF672" s="6" t="s">
        <v>439</v>
      </c>
      <c r="AG672" s="6" t="s">
        <v>439</v>
      </c>
      <c r="AH672" s="6" t="s">
        <v>452</v>
      </c>
      <c r="AI672" s="6" t="s">
        <v>468</v>
      </c>
      <c r="AJ672" s="6" t="s">
        <v>469</v>
      </c>
      <c r="AK672" s="198" t="s">
        <v>463</v>
      </c>
      <c r="AL672" s="198" t="s">
        <v>463</v>
      </c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</row>
    <row r="673" spans="1:38" ht="12" customHeight="1">
      <c r="A673" s="25">
        <v>1001</v>
      </c>
      <c r="B673" s="26" t="s">
        <v>90</v>
      </c>
      <c r="C673" s="34">
        <v>6221</v>
      </c>
      <c r="D673" s="34">
        <v>6407</v>
      </c>
      <c r="E673" s="32">
        <v>10638</v>
      </c>
      <c r="F673" s="32">
        <v>12175</v>
      </c>
      <c r="G673" s="32">
        <v>12175</v>
      </c>
      <c r="H673" s="32">
        <v>12550</v>
      </c>
      <c r="I673" s="54">
        <v>12587</v>
      </c>
      <c r="J673" s="54">
        <v>13210</v>
      </c>
      <c r="K673" s="54">
        <v>13210</v>
      </c>
      <c r="L673" s="54">
        <v>14035</v>
      </c>
      <c r="M673" s="54">
        <v>13905</v>
      </c>
      <c r="N673" s="54">
        <v>14385</v>
      </c>
      <c r="O673" s="54">
        <v>13692</v>
      </c>
      <c r="P673" s="54">
        <v>14874</v>
      </c>
      <c r="Q673" s="54">
        <v>14147</v>
      </c>
      <c r="R673" s="54">
        <v>16139</v>
      </c>
      <c r="S673" s="54">
        <v>16139</v>
      </c>
      <c r="T673" s="54">
        <v>16786</v>
      </c>
      <c r="U673" s="54">
        <v>16338</v>
      </c>
      <c r="V673" s="54">
        <v>17451</v>
      </c>
      <c r="W673" s="54">
        <v>17447</v>
      </c>
      <c r="X673" s="54">
        <v>17451</v>
      </c>
      <c r="Y673" s="35">
        <v>17447</v>
      </c>
      <c r="Z673" s="35">
        <v>23300</v>
      </c>
      <c r="AA673" s="35">
        <v>23200</v>
      </c>
      <c r="AB673" s="35">
        <v>23150</v>
      </c>
      <c r="AC673" s="35">
        <v>21142</v>
      </c>
      <c r="AD673" s="35">
        <v>23525</v>
      </c>
      <c r="AE673" s="35">
        <v>23903</v>
      </c>
      <c r="AF673" s="35">
        <v>24554</v>
      </c>
      <c r="AG673" s="35">
        <v>22495</v>
      </c>
      <c r="AH673" s="35">
        <v>24925</v>
      </c>
      <c r="AI673" s="35">
        <v>24925</v>
      </c>
      <c r="AJ673" s="35">
        <v>24475</v>
      </c>
      <c r="AK673" s="204">
        <f>SUM(AJ673-AH673)</f>
        <v>-450</v>
      </c>
      <c r="AL673" s="201">
        <f>SUM(AK673/AH673)</f>
        <v>-0.01805416248746239</v>
      </c>
    </row>
    <row r="674" spans="1:38" s="24" customFormat="1" ht="12" customHeight="1">
      <c r="A674" s="25">
        <v>1002</v>
      </c>
      <c r="B674" s="26" t="s">
        <v>91</v>
      </c>
      <c r="C674" s="34">
        <v>2812</v>
      </c>
      <c r="D674" s="34">
        <v>1320</v>
      </c>
      <c r="E674" s="32">
        <v>1254</v>
      </c>
      <c r="F674" s="32">
        <v>1360</v>
      </c>
      <c r="G674" s="32">
        <v>0</v>
      </c>
      <c r="H674" s="32">
        <v>1400</v>
      </c>
      <c r="I674" s="54">
        <v>1330</v>
      </c>
      <c r="J674" s="54">
        <v>1520</v>
      </c>
      <c r="K674" s="54">
        <v>1520</v>
      </c>
      <c r="L674" s="54">
        <v>1560</v>
      </c>
      <c r="M674" s="54">
        <v>1445</v>
      </c>
      <c r="N674" s="54">
        <v>1608</v>
      </c>
      <c r="O674" s="54">
        <v>1527</v>
      </c>
      <c r="P674" s="54">
        <v>1658</v>
      </c>
      <c r="Q674" s="54">
        <v>1751</v>
      </c>
      <c r="R674" s="54">
        <v>1724</v>
      </c>
      <c r="S674" s="54">
        <v>1552</v>
      </c>
      <c r="T674" s="54">
        <v>1794</v>
      </c>
      <c r="U674" s="54">
        <v>1606</v>
      </c>
      <c r="V674" s="54">
        <v>1830</v>
      </c>
      <c r="W674" s="54">
        <v>2184</v>
      </c>
      <c r="X674" s="54">
        <v>1830</v>
      </c>
      <c r="Y674" s="35">
        <v>1830</v>
      </c>
      <c r="Z674" s="35">
        <v>13070</v>
      </c>
      <c r="AA674" s="35">
        <v>12406</v>
      </c>
      <c r="AB674" s="35">
        <v>13440</v>
      </c>
      <c r="AC674" s="35">
        <v>12130</v>
      </c>
      <c r="AD674" s="35">
        <v>13710</v>
      </c>
      <c r="AE674" s="35">
        <v>12715</v>
      </c>
      <c r="AF674" s="35">
        <v>13980</v>
      </c>
      <c r="AG674" s="35">
        <v>-27</v>
      </c>
      <c r="AH674" s="35">
        <v>14260</v>
      </c>
      <c r="AI674" s="35">
        <v>14260</v>
      </c>
      <c r="AJ674" s="35">
        <v>8355</v>
      </c>
      <c r="AK674" s="204">
        <f aca="true" t="shared" si="417" ref="AK674:AK690">SUM(AJ674-AH674)</f>
        <v>-5905</v>
      </c>
      <c r="AL674" s="201">
        <f aca="true" t="shared" si="418" ref="AL674:AL690">SUM(AK674/AH674)</f>
        <v>-0.41409537166900423</v>
      </c>
    </row>
    <row r="675" spans="1:38" ht="12" customHeight="1">
      <c r="A675" s="25">
        <v>1020</v>
      </c>
      <c r="B675" s="26" t="s">
        <v>93</v>
      </c>
      <c r="C675" s="34">
        <v>844</v>
      </c>
      <c r="D675" s="34">
        <v>591</v>
      </c>
      <c r="E675" s="32"/>
      <c r="F675" s="32">
        <f>SUM(F673+F674)*0.0765</f>
        <v>1035.4275</v>
      </c>
      <c r="G675" s="32">
        <v>857</v>
      </c>
      <c r="H675" s="32">
        <v>1067</v>
      </c>
      <c r="I675" s="54">
        <v>1883</v>
      </c>
      <c r="J675" s="54">
        <f>SUM(J673+J674)*0.0765</f>
        <v>1126.845</v>
      </c>
      <c r="K675" s="54">
        <v>1523</v>
      </c>
      <c r="L675" s="54">
        <v>1193</v>
      </c>
      <c r="M675" s="54">
        <v>1170</v>
      </c>
      <c r="N675" s="54">
        <f>SUM(N673:N674)*0.0765</f>
        <v>1223.4645</v>
      </c>
      <c r="O675" s="54">
        <v>1246</v>
      </c>
      <c r="P675" s="54">
        <f>SUM(P673:P674)*0.0765</f>
        <v>1264.6979999999999</v>
      </c>
      <c r="Q675" s="54">
        <v>1085</v>
      </c>
      <c r="R675" s="54">
        <f>SUM(R673:R674)*0.0765</f>
        <v>1366.5194999999999</v>
      </c>
      <c r="S675" s="54">
        <v>1835</v>
      </c>
      <c r="T675" s="54">
        <f>SUM(T673:T674)*0.0765</f>
        <v>1421.37</v>
      </c>
      <c r="U675" s="54">
        <v>1866</v>
      </c>
      <c r="V675" s="54">
        <f>SUM(V673:V674)*0.0765</f>
        <v>1474.9965</v>
      </c>
      <c r="W675" s="54">
        <v>2068</v>
      </c>
      <c r="X675" s="54">
        <f>SUM(X673:X674)*0.0765</f>
        <v>1474.9965</v>
      </c>
      <c r="Y675" s="35">
        <v>1475</v>
      </c>
      <c r="Z675" s="35">
        <f>SUM(Z672:Z674)*0.0765</f>
        <v>2782.305</v>
      </c>
      <c r="AA675" s="35">
        <v>2530</v>
      </c>
      <c r="AB675" s="35">
        <f>SUM(AB672:AB674)*0.0765</f>
        <v>2799.1349999999998</v>
      </c>
      <c r="AC675" s="35">
        <v>2519</v>
      </c>
      <c r="AD675" s="35">
        <f>SUM(AD672:AD674)*0.0765</f>
        <v>2848.4775</v>
      </c>
      <c r="AE675" s="35">
        <v>2546</v>
      </c>
      <c r="AF675" s="35">
        <f>SUM(AF672:AF674)*0.0765</f>
        <v>2947.851</v>
      </c>
      <c r="AG675" s="35">
        <v>2062</v>
      </c>
      <c r="AH675" s="35">
        <f>SUM(AH672:AH674)*0.0765</f>
        <v>2997.6525</v>
      </c>
      <c r="AI675" s="35">
        <f>SUM(AI672:AI674)*0.0765</f>
        <v>2997.6525</v>
      </c>
      <c r="AJ675" s="35">
        <f>SUM(AJ672:AJ674)*0.0765</f>
        <v>2511.495</v>
      </c>
      <c r="AK675" s="204">
        <f t="shared" si="417"/>
        <v>-486.15750000000025</v>
      </c>
      <c r="AL675" s="201">
        <f t="shared" si="418"/>
        <v>-0.16217940538471362</v>
      </c>
    </row>
    <row r="676" spans="1:75" s="24" customFormat="1" ht="12" customHeight="1">
      <c r="A676" s="30"/>
      <c r="B676" s="26" t="s">
        <v>130</v>
      </c>
      <c r="C676" s="33">
        <f aca="true" t="shared" si="419" ref="C676:H676">SUM(C673:C675)</f>
        <v>9877</v>
      </c>
      <c r="D676" s="4">
        <f t="shared" si="419"/>
        <v>8318</v>
      </c>
      <c r="E676" s="51">
        <f t="shared" si="419"/>
        <v>11892</v>
      </c>
      <c r="F676" s="51">
        <f t="shared" si="419"/>
        <v>14570.4275</v>
      </c>
      <c r="G676" s="51">
        <f>SUM(G673:G675)</f>
        <v>13032</v>
      </c>
      <c r="H676" s="51">
        <f t="shared" si="419"/>
        <v>15017</v>
      </c>
      <c r="I676" s="70">
        <f aca="true" t="shared" si="420" ref="I676:X676">SUM(I673:I675)</f>
        <v>15800</v>
      </c>
      <c r="J676" s="70">
        <f t="shared" si="420"/>
        <v>15856.845</v>
      </c>
      <c r="K676" s="70">
        <f t="shared" si="420"/>
        <v>16253</v>
      </c>
      <c r="L676" s="70">
        <f t="shared" si="420"/>
        <v>16788</v>
      </c>
      <c r="M676" s="70">
        <f t="shared" si="420"/>
        <v>16520</v>
      </c>
      <c r="N676" s="70">
        <f t="shared" si="420"/>
        <v>17216.464500000002</v>
      </c>
      <c r="O676" s="70">
        <f t="shared" si="420"/>
        <v>16465</v>
      </c>
      <c r="P676" s="70">
        <f t="shared" si="420"/>
        <v>17796.698</v>
      </c>
      <c r="Q676" s="70">
        <f t="shared" si="420"/>
        <v>16983</v>
      </c>
      <c r="R676" s="70">
        <f t="shared" si="420"/>
        <v>19229.5195</v>
      </c>
      <c r="S676" s="70">
        <f t="shared" si="420"/>
        <v>19526</v>
      </c>
      <c r="T676" s="70">
        <f t="shared" si="420"/>
        <v>20001.37</v>
      </c>
      <c r="U676" s="70">
        <f t="shared" si="420"/>
        <v>19810</v>
      </c>
      <c r="V676" s="70">
        <f t="shared" si="420"/>
        <v>20755.9965</v>
      </c>
      <c r="W676" s="70">
        <f t="shared" si="420"/>
        <v>21699</v>
      </c>
      <c r="X676" s="70">
        <f t="shared" si="420"/>
        <v>20755.9965</v>
      </c>
      <c r="Y676" s="36">
        <f aca="true" t="shared" si="421" ref="Y676:AD676">SUM(Y673:Y675)</f>
        <v>20752</v>
      </c>
      <c r="Z676" s="36">
        <f t="shared" si="421"/>
        <v>39152.305</v>
      </c>
      <c r="AA676" s="36">
        <f t="shared" si="421"/>
        <v>38136</v>
      </c>
      <c r="AB676" s="36">
        <f t="shared" si="421"/>
        <v>39389.135</v>
      </c>
      <c r="AC676" s="36">
        <f t="shared" si="421"/>
        <v>35791</v>
      </c>
      <c r="AD676" s="36">
        <f t="shared" si="421"/>
        <v>40083.4775</v>
      </c>
      <c r="AE676" s="36">
        <f aca="true" t="shared" si="422" ref="AE676:AJ676">SUM(AE673:AE675)</f>
        <v>39164</v>
      </c>
      <c r="AF676" s="36">
        <f t="shared" si="422"/>
        <v>41481.851</v>
      </c>
      <c r="AG676" s="36">
        <f t="shared" si="422"/>
        <v>24530</v>
      </c>
      <c r="AH676" s="36">
        <f t="shared" si="422"/>
        <v>42182.6525</v>
      </c>
      <c r="AI676" s="36">
        <f t="shared" si="422"/>
        <v>42182.6525</v>
      </c>
      <c r="AJ676" s="36">
        <f t="shared" si="422"/>
        <v>35341.495</v>
      </c>
      <c r="AK676" s="206">
        <f t="shared" si="417"/>
        <v>-6841.157499999994</v>
      </c>
      <c r="AL676" s="202">
        <f t="shared" si="418"/>
        <v>-0.1621794053847134</v>
      </c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</row>
    <row r="677" spans="1:38" ht="12" customHeight="1">
      <c r="A677" s="25">
        <v>2002</v>
      </c>
      <c r="B677" s="26" t="s">
        <v>96</v>
      </c>
      <c r="C677" s="34">
        <v>1464</v>
      </c>
      <c r="D677" s="34">
        <v>850</v>
      </c>
      <c r="E677" s="34">
        <v>524</v>
      </c>
      <c r="F677" s="34">
        <v>850</v>
      </c>
      <c r="G677" s="34">
        <v>853</v>
      </c>
      <c r="H677" s="34">
        <v>850</v>
      </c>
      <c r="I677" s="52">
        <v>869</v>
      </c>
      <c r="J677" s="52">
        <v>850</v>
      </c>
      <c r="K677" s="52">
        <v>956</v>
      </c>
      <c r="L677" s="52">
        <v>850</v>
      </c>
      <c r="M677" s="52">
        <v>995</v>
      </c>
      <c r="N677" s="52">
        <v>980</v>
      </c>
      <c r="O677" s="52">
        <v>1051</v>
      </c>
      <c r="P677" s="52">
        <v>1300</v>
      </c>
      <c r="Q677" s="52">
        <v>1505</v>
      </c>
      <c r="R677" s="52">
        <v>1300</v>
      </c>
      <c r="S677" s="52">
        <v>1060</v>
      </c>
      <c r="T677" s="52">
        <v>1380</v>
      </c>
      <c r="U677" s="52">
        <v>1357</v>
      </c>
      <c r="V677" s="52">
        <v>1380</v>
      </c>
      <c r="W677" s="52">
        <v>910</v>
      </c>
      <c r="X677" s="52">
        <v>1380</v>
      </c>
      <c r="Y677" s="35">
        <v>816</v>
      </c>
      <c r="Z677" s="35">
        <v>1200</v>
      </c>
      <c r="AA677" s="35">
        <v>788</v>
      </c>
      <c r="AB677" s="35">
        <v>1200</v>
      </c>
      <c r="AC677" s="35">
        <v>767</v>
      </c>
      <c r="AD677" s="35">
        <v>1200</v>
      </c>
      <c r="AE677" s="35">
        <v>923</v>
      </c>
      <c r="AF677" s="35">
        <v>1200</v>
      </c>
      <c r="AG677" s="35">
        <v>853</v>
      </c>
      <c r="AH677" s="35">
        <v>1200</v>
      </c>
      <c r="AI677" s="35">
        <v>1200</v>
      </c>
      <c r="AJ677" s="35">
        <v>1200</v>
      </c>
      <c r="AK677" s="204">
        <f t="shared" si="417"/>
        <v>0</v>
      </c>
      <c r="AL677" s="201">
        <f t="shared" si="418"/>
        <v>0</v>
      </c>
    </row>
    <row r="678" spans="1:38" ht="12" customHeight="1">
      <c r="A678" s="25">
        <v>2003</v>
      </c>
      <c r="B678" s="26" t="s">
        <v>275</v>
      </c>
      <c r="C678" s="34">
        <v>146</v>
      </c>
      <c r="D678" s="34">
        <v>1500</v>
      </c>
      <c r="E678" s="34">
        <v>133</v>
      </c>
      <c r="F678" s="34">
        <v>1500</v>
      </c>
      <c r="G678" s="34">
        <v>143</v>
      </c>
      <c r="H678" s="34">
        <v>1500</v>
      </c>
      <c r="I678" s="52">
        <v>1691</v>
      </c>
      <c r="J678" s="52">
        <v>1500</v>
      </c>
      <c r="K678" s="52">
        <v>862</v>
      </c>
      <c r="L678" s="52">
        <v>1500</v>
      </c>
      <c r="M678" s="52">
        <v>143</v>
      </c>
      <c r="N678" s="52">
        <v>1200</v>
      </c>
      <c r="O678" s="52">
        <v>143</v>
      </c>
      <c r="P678" s="52">
        <v>1200</v>
      </c>
      <c r="Q678" s="52">
        <v>1200</v>
      </c>
      <c r="R678" s="52">
        <v>2200</v>
      </c>
      <c r="S678" s="52">
        <v>1545</v>
      </c>
      <c r="T678" s="52">
        <v>2200</v>
      </c>
      <c r="U678" s="52">
        <v>2200</v>
      </c>
      <c r="V678" s="52">
        <v>2200</v>
      </c>
      <c r="W678" s="52">
        <v>2105</v>
      </c>
      <c r="X678" s="52">
        <v>2200</v>
      </c>
      <c r="Y678" s="35">
        <v>2400</v>
      </c>
      <c r="Z678" s="35">
        <v>2275</v>
      </c>
      <c r="AA678" s="35">
        <v>2275</v>
      </c>
      <c r="AB678" s="35">
        <v>2600</v>
      </c>
      <c r="AC678" s="35">
        <v>2424</v>
      </c>
      <c r="AD678" s="35">
        <v>2600</v>
      </c>
      <c r="AE678" s="35">
        <v>2573</v>
      </c>
      <c r="AF678" s="35">
        <v>2700</v>
      </c>
      <c r="AG678" s="35">
        <v>3422</v>
      </c>
      <c r="AH678" s="35">
        <v>2700</v>
      </c>
      <c r="AI678" s="35">
        <v>2700</v>
      </c>
      <c r="AJ678" s="35">
        <v>3600</v>
      </c>
      <c r="AK678" s="204">
        <f t="shared" si="417"/>
        <v>900</v>
      </c>
      <c r="AL678" s="201">
        <f t="shared" si="418"/>
        <v>0.3333333333333333</v>
      </c>
    </row>
    <row r="679" spans="1:38" ht="12" customHeight="1">
      <c r="A679" s="25">
        <v>2010</v>
      </c>
      <c r="B679" s="26" t="s">
        <v>104</v>
      </c>
      <c r="C679" s="34">
        <v>8710</v>
      </c>
      <c r="D679" s="34">
        <v>8700</v>
      </c>
      <c r="E679" s="34">
        <v>8657</v>
      </c>
      <c r="F679" s="34">
        <v>9200</v>
      </c>
      <c r="G679" s="34">
        <v>9155</v>
      </c>
      <c r="H679" s="34">
        <v>14000</v>
      </c>
      <c r="I679" s="52">
        <v>12159</v>
      </c>
      <c r="J679" s="52">
        <v>15000</v>
      </c>
      <c r="K679" s="52">
        <v>12983</v>
      </c>
      <c r="L679" s="52">
        <v>15000</v>
      </c>
      <c r="M679" s="52">
        <v>3710</v>
      </c>
      <c r="N679" s="52">
        <v>15000</v>
      </c>
      <c r="O679" s="52">
        <v>14999</v>
      </c>
      <c r="P679" s="52">
        <v>17000</v>
      </c>
      <c r="Q679" s="52">
        <v>17384</v>
      </c>
      <c r="R679" s="52">
        <v>17525</v>
      </c>
      <c r="S679" s="52">
        <v>16983</v>
      </c>
      <c r="T679" s="52">
        <v>19250</v>
      </c>
      <c r="U679" s="52">
        <v>19814</v>
      </c>
      <c r="V679" s="52">
        <v>14500</v>
      </c>
      <c r="W679" s="52">
        <v>15119</v>
      </c>
      <c r="X679" s="52">
        <v>15000</v>
      </c>
      <c r="Y679" s="35">
        <v>12716</v>
      </c>
      <c r="Z679" s="35">
        <v>17400</v>
      </c>
      <c r="AA679" s="35">
        <v>14850</v>
      </c>
      <c r="AB679" s="35">
        <v>15000</v>
      </c>
      <c r="AC679" s="35">
        <v>14900</v>
      </c>
      <c r="AD679" s="53">
        <v>19000</v>
      </c>
      <c r="AE679" s="53">
        <v>18995</v>
      </c>
      <c r="AF679" s="53">
        <v>19000</v>
      </c>
      <c r="AG679" s="53">
        <v>17013</v>
      </c>
      <c r="AH679" s="53">
        <v>19720</v>
      </c>
      <c r="AI679" s="53">
        <v>19720</v>
      </c>
      <c r="AJ679" s="53">
        <v>30880</v>
      </c>
      <c r="AK679" s="204">
        <f t="shared" si="417"/>
        <v>11160</v>
      </c>
      <c r="AL679" s="201">
        <f t="shared" si="418"/>
        <v>0.565922920892495</v>
      </c>
    </row>
    <row r="680" spans="1:38" ht="12" customHeight="1">
      <c r="A680" s="25">
        <v>2022</v>
      </c>
      <c r="B680" s="26" t="s">
        <v>109</v>
      </c>
      <c r="C680" s="34">
        <v>0</v>
      </c>
      <c r="D680" s="34">
        <v>80</v>
      </c>
      <c r="E680" s="34">
        <v>180</v>
      </c>
      <c r="F680" s="34">
        <v>80</v>
      </c>
      <c r="G680" s="34">
        <v>80</v>
      </c>
      <c r="H680" s="34">
        <v>80</v>
      </c>
      <c r="I680" s="52">
        <v>0</v>
      </c>
      <c r="J680" s="52">
        <v>80</v>
      </c>
      <c r="K680" s="52">
        <v>0</v>
      </c>
      <c r="L680" s="52">
        <v>125</v>
      </c>
      <c r="M680" s="52">
        <v>109</v>
      </c>
      <c r="N680" s="52">
        <v>150</v>
      </c>
      <c r="O680" s="52">
        <v>133</v>
      </c>
      <c r="P680" s="52">
        <v>405</v>
      </c>
      <c r="Q680" s="52">
        <v>405</v>
      </c>
      <c r="R680" s="52">
        <v>405</v>
      </c>
      <c r="S680" s="52">
        <v>446</v>
      </c>
      <c r="T680" s="52">
        <v>465</v>
      </c>
      <c r="U680" s="52">
        <v>462</v>
      </c>
      <c r="V680" s="52">
        <v>465</v>
      </c>
      <c r="W680" s="52">
        <v>479</v>
      </c>
      <c r="X680" s="52">
        <v>465</v>
      </c>
      <c r="Y680" s="27">
        <v>467</v>
      </c>
      <c r="Z680" s="27">
        <v>510</v>
      </c>
      <c r="AA680" s="27">
        <v>491</v>
      </c>
      <c r="AB680" s="13">
        <v>540</v>
      </c>
      <c r="AC680" s="13">
        <v>540</v>
      </c>
      <c r="AD680" s="13">
        <v>560</v>
      </c>
      <c r="AE680" s="13">
        <v>560</v>
      </c>
      <c r="AF680" s="13">
        <v>555</v>
      </c>
      <c r="AG680" s="13">
        <v>548</v>
      </c>
      <c r="AH680" s="13">
        <v>560</v>
      </c>
      <c r="AI680" s="13">
        <v>560</v>
      </c>
      <c r="AJ680" s="13">
        <v>560</v>
      </c>
      <c r="AK680" s="204">
        <f t="shared" si="417"/>
        <v>0</v>
      </c>
      <c r="AL680" s="201">
        <f t="shared" si="418"/>
        <v>0</v>
      </c>
    </row>
    <row r="681" spans="1:38" ht="12" customHeight="1">
      <c r="A681" s="25">
        <v>2032</v>
      </c>
      <c r="B681" s="26" t="s">
        <v>110</v>
      </c>
      <c r="C681" s="34">
        <v>1504</v>
      </c>
      <c r="D681" s="34">
        <v>650</v>
      </c>
      <c r="E681" s="34">
        <v>831</v>
      </c>
      <c r="F681" s="34">
        <v>650</v>
      </c>
      <c r="G681" s="34">
        <v>637</v>
      </c>
      <c r="H681" s="34">
        <v>1000</v>
      </c>
      <c r="I681" s="52">
        <v>1160</v>
      </c>
      <c r="J681" s="52">
        <v>1000</v>
      </c>
      <c r="K681" s="52">
        <v>1095</v>
      </c>
      <c r="L681" s="52">
        <v>1200</v>
      </c>
      <c r="M681" s="52">
        <v>571</v>
      </c>
      <c r="N681" s="52">
        <v>1300</v>
      </c>
      <c r="O681" s="52">
        <v>1138</v>
      </c>
      <c r="P681" s="52">
        <v>1375</v>
      </c>
      <c r="Q681" s="52">
        <v>603</v>
      </c>
      <c r="R681" s="52">
        <v>1500</v>
      </c>
      <c r="S681" s="52">
        <v>392</v>
      </c>
      <c r="T681" s="52">
        <v>1500</v>
      </c>
      <c r="U681" s="52">
        <v>1495</v>
      </c>
      <c r="V681" s="52">
        <v>1500</v>
      </c>
      <c r="W681" s="52">
        <v>1418</v>
      </c>
      <c r="X681" s="52">
        <v>1500</v>
      </c>
      <c r="Y681" s="35">
        <v>1496</v>
      </c>
      <c r="Z681" s="35">
        <v>1500</v>
      </c>
      <c r="AA681" s="35">
        <v>1811</v>
      </c>
      <c r="AB681" s="35">
        <v>1500</v>
      </c>
      <c r="AC681" s="35">
        <v>1317</v>
      </c>
      <c r="AD681" s="35">
        <v>1700</v>
      </c>
      <c r="AE681" s="35">
        <v>1461</v>
      </c>
      <c r="AF681" s="35">
        <v>1700</v>
      </c>
      <c r="AG681" s="35">
        <v>1275</v>
      </c>
      <c r="AH681" s="35">
        <v>1700</v>
      </c>
      <c r="AI681" s="35">
        <v>1700</v>
      </c>
      <c r="AJ681" s="35">
        <v>1700</v>
      </c>
      <c r="AK681" s="204">
        <f t="shared" si="417"/>
        <v>0</v>
      </c>
      <c r="AL681" s="201">
        <f t="shared" si="418"/>
        <v>0</v>
      </c>
    </row>
    <row r="682" spans="1:38" ht="12" customHeight="1">
      <c r="A682" s="25">
        <v>2037</v>
      </c>
      <c r="B682" s="26" t="s">
        <v>276</v>
      </c>
      <c r="C682" s="34"/>
      <c r="D682" s="34"/>
      <c r="E682" s="34"/>
      <c r="F682" s="34"/>
      <c r="G682" s="34"/>
      <c r="H682" s="34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>
        <v>1005</v>
      </c>
      <c r="X682" s="52">
        <v>3500</v>
      </c>
      <c r="Y682" s="35">
        <v>3796</v>
      </c>
      <c r="Z682" s="35">
        <v>3500</v>
      </c>
      <c r="AA682" s="35">
        <v>3360</v>
      </c>
      <c r="AB682" s="35">
        <v>3500</v>
      </c>
      <c r="AC682" s="35">
        <v>3701</v>
      </c>
      <c r="AD682" s="35">
        <v>5700</v>
      </c>
      <c r="AE682" s="35">
        <v>2833</v>
      </c>
      <c r="AF682" s="35">
        <v>5700</v>
      </c>
      <c r="AG682" s="35">
        <v>3205</v>
      </c>
      <c r="AH682" s="35">
        <v>5700</v>
      </c>
      <c r="AI682" s="35">
        <v>5700</v>
      </c>
      <c r="AJ682" s="35">
        <v>5000</v>
      </c>
      <c r="AK682" s="204">
        <f t="shared" si="417"/>
        <v>-700</v>
      </c>
      <c r="AL682" s="201">
        <f t="shared" si="418"/>
        <v>-0.12280701754385964</v>
      </c>
    </row>
    <row r="683" spans="1:38" ht="12" customHeight="1">
      <c r="A683" s="25">
        <v>3002</v>
      </c>
      <c r="B683" s="26" t="s">
        <v>196</v>
      </c>
      <c r="C683" s="34">
        <v>360</v>
      </c>
      <c r="D683" s="34">
        <v>760</v>
      </c>
      <c r="E683" s="34">
        <v>830</v>
      </c>
      <c r="F683" s="34">
        <v>760</v>
      </c>
      <c r="G683" s="34">
        <v>760</v>
      </c>
      <c r="H683" s="34">
        <v>825</v>
      </c>
      <c r="I683" s="52">
        <v>1161</v>
      </c>
      <c r="J683" s="52">
        <v>1000</v>
      </c>
      <c r="K683" s="52">
        <v>1000</v>
      </c>
      <c r="L683" s="52">
        <v>1150</v>
      </c>
      <c r="M683" s="52">
        <v>1150</v>
      </c>
      <c r="N683" s="52">
        <v>1725</v>
      </c>
      <c r="O683" s="52">
        <v>1801</v>
      </c>
      <c r="P683" s="52">
        <v>1100</v>
      </c>
      <c r="Q683" s="52">
        <v>1100</v>
      </c>
      <c r="R683" s="52">
        <v>1150</v>
      </c>
      <c r="S683" s="52">
        <v>1527</v>
      </c>
      <c r="T683" s="52">
        <v>1500</v>
      </c>
      <c r="U683" s="52">
        <v>1500</v>
      </c>
      <c r="V683" s="52">
        <v>1005</v>
      </c>
      <c r="W683" s="52">
        <v>794</v>
      </c>
      <c r="X683" s="52">
        <v>880</v>
      </c>
      <c r="Y683" s="27">
        <v>880</v>
      </c>
      <c r="Z683" s="34">
        <v>1137</v>
      </c>
      <c r="AA683" s="34">
        <v>1137</v>
      </c>
      <c r="AB683" s="58">
        <v>1137</v>
      </c>
      <c r="AC683" s="58">
        <v>1137</v>
      </c>
      <c r="AD683" s="58">
        <v>1137</v>
      </c>
      <c r="AE683" s="58">
        <v>1137</v>
      </c>
      <c r="AF683" s="58">
        <v>1200</v>
      </c>
      <c r="AG683" s="174">
        <v>1200</v>
      </c>
      <c r="AH683" s="193">
        <v>785</v>
      </c>
      <c r="AI683" s="193">
        <v>785</v>
      </c>
      <c r="AJ683" s="193">
        <v>1000</v>
      </c>
      <c r="AK683" s="204">
        <f t="shared" si="417"/>
        <v>215</v>
      </c>
      <c r="AL683" s="201">
        <f t="shared" si="418"/>
        <v>0.27388535031847133</v>
      </c>
    </row>
    <row r="684" spans="1:38" ht="12" customHeight="1">
      <c r="A684" s="25">
        <v>3038</v>
      </c>
      <c r="B684" s="26" t="s">
        <v>277</v>
      </c>
      <c r="C684" s="34"/>
      <c r="D684" s="34"/>
      <c r="E684" s="34"/>
      <c r="F684" s="34"/>
      <c r="G684" s="34"/>
      <c r="H684" s="34"/>
      <c r="I684" s="52">
        <v>0</v>
      </c>
      <c r="J684" s="52">
        <v>1000</v>
      </c>
      <c r="K684" s="52">
        <v>962</v>
      </c>
      <c r="L684" s="52">
        <v>1150</v>
      </c>
      <c r="M684" s="52">
        <v>1045</v>
      </c>
      <c r="N684" s="52">
        <v>1200</v>
      </c>
      <c r="O684" s="52">
        <v>1097</v>
      </c>
      <c r="P684" s="52">
        <v>1200</v>
      </c>
      <c r="Q684" s="52">
        <v>1043</v>
      </c>
      <c r="R684" s="52">
        <v>1200</v>
      </c>
      <c r="S684" s="52">
        <v>559</v>
      </c>
      <c r="T684" s="52">
        <v>1200</v>
      </c>
      <c r="U684" s="52">
        <v>1170</v>
      </c>
      <c r="V684" s="52">
        <v>850</v>
      </c>
      <c r="W684" s="52">
        <v>4468</v>
      </c>
      <c r="X684" s="52">
        <v>850</v>
      </c>
      <c r="Y684" s="27">
        <v>848</v>
      </c>
      <c r="Z684" s="27">
        <v>500</v>
      </c>
      <c r="AA684" s="27">
        <v>609</v>
      </c>
      <c r="AB684" s="27">
        <v>500</v>
      </c>
      <c r="AC684" s="27">
        <v>353</v>
      </c>
      <c r="AD684" s="27">
        <v>500</v>
      </c>
      <c r="AE684" s="27">
        <v>452</v>
      </c>
      <c r="AF684" s="27">
        <v>500</v>
      </c>
      <c r="AG684" s="27">
        <v>227</v>
      </c>
      <c r="AH684" s="13">
        <v>500</v>
      </c>
      <c r="AI684" s="13">
        <v>500</v>
      </c>
      <c r="AJ684" s="13">
        <v>350</v>
      </c>
      <c r="AK684" s="204">
        <f t="shared" si="417"/>
        <v>-150</v>
      </c>
      <c r="AL684" s="201">
        <f t="shared" si="418"/>
        <v>-0.3</v>
      </c>
    </row>
    <row r="685" spans="1:75" ht="12" customHeight="1">
      <c r="A685" s="25">
        <v>3039</v>
      </c>
      <c r="B685" s="26" t="s">
        <v>123</v>
      </c>
      <c r="C685" s="34">
        <v>1248</v>
      </c>
      <c r="D685" s="34">
        <v>1200</v>
      </c>
      <c r="E685" s="34">
        <v>986</v>
      </c>
      <c r="F685" s="34">
        <v>1200</v>
      </c>
      <c r="G685" s="34">
        <v>1818</v>
      </c>
      <c r="H685" s="34">
        <v>1200</v>
      </c>
      <c r="I685" s="52">
        <v>1211</v>
      </c>
      <c r="J685" s="52">
        <v>1200</v>
      </c>
      <c r="K685" s="52">
        <v>1328</v>
      </c>
      <c r="L685" s="52">
        <v>1700</v>
      </c>
      <c r="M685" s="52">
        <v>2920</v>
      </c>
      <c r="N685" s="52">
        <v>1700</v>
      </c>
      <c r="O685" s="52">
        <v>1757</v>
      </c>
      <c r="P685" s="52">
        <v>1700</v>
      </c>
      <c r="Q685" s="52">
        <v>1640</v>
      </c>
      <c r="R685" s="52">
        <v>1700</v>
      </c>
      <c r="S685" s="52">
        <v>1337</v>
      </c>
      <c r="T685" s="52">
        <v>2360</v>
      </c>
      <c r="U685" s="52">
        <v>2676</v>
      </c>
      <c r="V685" s="52">
        <v>4480</v>
      </c>
      <c r="W685" s="52">
        <v>400</v>
      </c>
      <c r="X685" s="52">
        <v>5300</v>
      </c>
      <c r="Y685" s="35">
        <v>5529</v>
      </c>
      <c r="Z685" s="35">
        <v>5300</v>
      </c>
      <c r="AA685" s="35">
        <v>5326</v>
      </c>
      <c r="AB685" s="53">
        <v>7830</v>
      </c>
      <c r="AC685" s="53">
        <v>6784</v>
      </c>
      <c r="AD685" s="53">
        <v>8930</v>
      </c>
      <c r="AE685" s="53">
        <v>8574</v>
      </c>
      <c r="AF685" s="53">
        <v>10310</v>
      </c>
      <c r="AG685" s="53">
        <v>9387</v>
      </c>
      <c r="AH685" s="53">
        <v>9850</v>
      </c>
      <c r="AI685" s="53">
        <v>9850</v>
      </c>
      <c r="AJ685" s="53">
        <v>9100</v>
      </c>
      <c r="AK685" s="204">
        <f t="shared" si="417"/>
        <v>-750</v>
      </c>
      <c r="AL685" s="201">
        <f t="shared" si="418"/>
        <v>-0.07614213197969544</v>
      </c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</row>
    <row r="686" spans="1:75" ht="12" customHeight="1">
      <c r="A686" s="25">
        <v>3040</v>
      </c>
      <c r="B686" s="26" t="s">
        <v>229</v>
      </c>
      <c r="C686" s="34">
        <v>85</v>
      </c>
      <c r="D686" s="34">
        <v>85</v>
      </c>
      <c r="E686" s="34">
        <v>85</v>
      </c>
      <c r="F686" s="34">
        <v>85</v>
      </c>
      <c r="G686" s="34">
        <v>85</v>
      </c>
      <c r="H686" s="34">
        <v>125</v>
      </c>
      <c r="I686" s="52">
        <v>95</v>
      </c>
      <c r="J686" s="52">
        <v>200</v>
      </c>
      <c r="K686" s="52">
        <v>278</v>
      </c>
      <c r="L686" s="52">
        <v>250</v>
      </c>
      <c r="M686" s="52">
        <v>250</v>
      </c>
      <c r="N686" s="52">
        <v>385</v>
      </c>
      <c r="O686" s="52">
        <v>384</v>
      </c>
      <c r="P686" s="52">
        <v>350</v>
      </c>
      <c r="Q686" s="52">
        <v>679</v>
      </c>
      <c r="R686" s="52">
        <v>400</v>
      </c>
      <c r="S686" s="52">
        <v>593</v>
      </c>
      <c r="T686" s="52">
        <v>570</v>
      </c>
      <c r="U686" s="52">
        <v>570</v>
      </c>
      <c r="V686" s="52">
        <v>400</v>
      </c>
      <c r="W686" s="52">
        <v>500</v>
      </c>
      <c r="X686" s="52">
        <v>300</v>
      </c>
      <c r="Y686" s="27">
        <v>300</v>
      </c>
      <c r="Z686" s="27">
        <v>675</v>
      </c>
      <c r="AA686" s="27">
        <v>675</v>
      </c>
      <c r="AB686" s="27">
        <v>675</v>
      </c>
      <c r="AC686" s="27">
        <v>675</v>
      </c>
      <c r="AD686" s="27">
        <v>675</v>
      </c>
      <c r="AE686" s="27">
        <v>675</v>
      </c>
      <c r="AF686" s="27">
        <v>720</v>
      </c>
      <c r="AG686" s="27">
        <v>720</v>
      </c>
      <c r="AH686" s="13">
        <v>540</v>
      </c>
      <c r="AI686" s="13">
        <v>540</v>
      </c>
      <c r="AJ686" s="13">
        <v>600</v>
      </c>
      <c r="AK686" s="204">
        <f t="shared" si="417"/>
        <v>60</v>
      </c>
      <c r="AL686" s="201">
        <f t="shared" si="418"/>
        <v>0.1111111111111111</v>
      </c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</row>
    <row r="687" spans="1:38" s="24" customFormat="1" ht="12" customHeight="1">
      <c r="A687" s="25">
        <v>4006</v>
      </c>
      <c r="B687" s="26" t="s">
        <v>278</v>
      </c>
      <c r="C687" s="34">
        <v>582</v>
      </c>
      <c r="D687" s="34">
        <v>500</v>
      </c>
      <c r="E687" s="34">
        <v>500</v>
      </c>
      <c r="F687" s="34">
        <v>500</v>
      </c>
      <c r="G687" s="34">
        <v>497</v>
      </c>
      <c r="H687" s="34">
        <v>500</v>
      </c>
      <c r="I687" s="52">
        <v>480</v>
      </c>
      <c r="J687" s="52">
        <v>500</v>
      </c>
      <c r="K687" s="52">
        <v>445</v>
      </c>
      <c r="L687" s="52">
        <v>500</v>
      </c>
      <c r="M687" s="52">
        <v>70</v>
      </c>
      <c r="N687" s="52">
        <v>500</v>
      </c>
      <c r="O687" s="52">
        <v>586</v>
      </c>
      <c r="P687" s="52">
        <v>500</v>
      </c>
      <c r="Q687" s="52">
        <v>0</v>
      </c>
      <c r="R687" s="52">
        <v>500</v>
      </c>
      <c r="S687" s="52">
        <v>0</v>
      </c>
      <c r="T687" s="52">
        <v>500</v>
      </c>
      <c r="U687" s="52">
        <v>442</v>
      </c>
      <c r="V687" s="52">
        <v>500</v>
      </c>
      <c r="W687" s="52">
        <v>0</v>
      </c>
      <c r="X687" s="52">
        <v>500</v>
      </c>
      <c r="Y687" s="27">
        <v>500</v>
      </c>
      <c r="Z687" s="27">
        <v>500</v>
      </c>
      <c r="AA687" s="27">
        <v>399</v>
      </c>
      <c r="AB687" s="27">
        <v>500</v>
      </c>
      <c r="AC687" s="27">
        <v>500</v>
      </c>
      <c r="AD687" s="27">
        <v>500</v>
      </c>
      <c r="AE687" s="27">
        <v>500</v>
      </c>
      <c r="AF687" s="27">
        <v>500</v>
      </c>
      <c r="AG687" s="27">
        <v>575</v>
      </c>
      <c r="AH687" s="27">
        <v>500</v>
      </c>
      <c r="AI687" s="27">
        <v>500</v>
      </c>
      <c r="AJ687" s="27">
        <v>500</v>
      </c>
      <c r="AK687" s="204">
        <f t="shared" si="417"/>
        <v>0</v>
      </c>
      <c r="AL687" s="201">
        <f t="shared" si="418"/>
        <v>0</v>
      </c>
    </row>
    <row r="688" spans="1:38" s="24" customFormat="1" ht="12" customHeight="1">
      <c r="A688" s="25">
        <v>4114</v>
      </c>
      <c r="B688" s="26" t="s">
        <v>438</v>
      </c>
      <c r="C688" s="34"/>
      <c r="D688" s="34"/>
      <c r="E688" s="34"/>
      <c r="F688" s="34"/>
      <c r="G688" s="34"/>
      <c r="H688" s="34"/>
      <c r="I688" s="52"/>
      <c r="J688" s="52"/>
      <c r="K688" s="52"/>
      <c r="L688" s="52"/>
      <c r="M688" s="52"/>
      <c r="N688" s="52">
        <v>8000</v>
      </c>
      <c r="O688" s="52">
        <v>4173</v>
      </c>
      <c r="P688" s="52">
        <v>8000</v>
      </c>
      <c r="Q688" s="52">
        <v>17110</v>
      </c>
      <c r="R688" s="52">
        <v>8000</v>
      </c>
      <c r="S688" s="52">
        <v>10890</v>
      </c>
      <c r="T688" s="52">
        <v>8000</v>
      </c>
      <c r="U688" s="52">
        <v>5276</v>
      </c>
      <c r="V688" s="52">
        <v>8000</v>
      </c>
      <c r="W688" s="52">
        <v>5448</v>
      </c>
      <c r="X688" s="52">
        <v>8000</v>
      </c>
      <c r="Y688" s="35">
        <v>8000</v>
      </c>
      <c r="Z688" s="35">
        <v>8000</v>
      </c>
      <c r="AA688" s="35">
        <v>15862</v>
      </c>
      <c r="AB688" s="35">
        <v>8000</v>
      </c>
      <c r="AC688" s="35">
        <v>5002</v>
      </c>
      <c r="AD688" s="35">
        <v>10000</v>
      </c>
      <c r="AE688" s="35">
        <v>2350</v>
      </c>
      <c r="AF688" s="35">
        <v>10000</v>
      </c>
      <c r="AG688" s="35">
        <v>8481</v>
      </c>
      <c r="AH688" s="35">
        <v>25000</v>
      </c>
      <c r="AI688" s="35">
        <v>25000</v>
      </c>
      <c r="AJ688" s="35">
        <v>25000</v>
      </c>
      <c r="AK688" s="204">
        <f t="shared" si="417"/>
        <v>0</v>
      </c>
      <c r="AL688" s="201">
        <f t="shared" si="418"/>
        <v>0</v>
      </c>
    </row>
    <row r="689" spans="1:75" s="24" customFormat="1" ht="12" customHeight="1">
      <c r="A689" s="30">
        <v>4007</v>
      </c>
      <c r="B689" s="26" t="s">
        <v>138</v>
      </c>
      <c r="C689" s="33">
        <f aca="true" t="shared" si="423" ref="C689:H689">SUM(C677:C687)</f>
        <v>14099</v>
      </c>
      <c r="D689" s="33">
        <f t="shared" si="423"/>
        <v>14325</v>
      </c>
      <c r="E689" s="33">
        <f t="shared" si="423"/>
        <v>12726</v>
      </c>
      <c r="F689" s="33">
        <f t="shared" si="423"/>
        <v>14825</v>
      </c>
      <c r="G689" s="33">
        <f>SUM(G677:G687)</f>
        <v>14028</v>
      </c>
      <c r="H689" s="33">
        <f t="shared" si="423"/>
        <v>20080</v>
      </c>
      <c r="I689" s="33">
        <f>SUM(I677:I687)</f>
        <v>18826</v>
      </c>
      <c r="J689" s="33">
        <f>SUM(J677:J687)</f>
        <v>22330</v>
      </c>
      <c r="K689" s="33">
        <f>SUM(K677:K687)</f>
        <v>19909</v>
      </c>
      <c r="L689" s="33">
        <f>SUM(L677:L687)</f>
        <v>23425</v>
      </c>
      <c r="M689" s="33">
        <f>SUM(M677:M687)</f>
        <v>10963</v>
      </c>
      <c r="N689" s="33">
        <f aca="true" t="shared" si="424" ref="N689:Z689">SUM(N677:N688)</f>
        <v>32140</v>
      </c>
      <c r="O689" s="33">
        <f t="shared" si="424"/>
        <v>27262</v>
      </c>
      <c r="P689" s="33">
        <f t="shared" si="424"/>
        <v>34130</v>
      </c>
      <c r="Q689" s="33">
        <f t="shared" si="424"/>
        <v>42669</v>
      </c>
      <c r="R689" s="33">
        <f t="shared" si="424"/>
        <v>35880</v>
      </c>
      <c r="S689" s="33">
        <f t="shared" si="424"/>
        <v>35332</v>
      </c>
      <c r="T689" s="33">
        <f t="shared" si="424"/>
        <v>38925</v>
      </c>
      <c r="U689" s="33">
        <f t="shared" si="424"/>
        <v>36962</v>
      </c>
      <c r="V689" s="33">
        <f t="shared" si="424"/>
        <v>35280</v>
      </c>
      <c r="W689" s="33">
        <f t="shared" si="424"/>
        <v>32646</v>
      </c>
      <c r="X689" s="33">
        <f t="shared" si="424"/>
        <v>39875</v>
      </c>
      <c r="Y689" s="36">
        <f t="shared" si="424"/>
        <v>37748</v>
      </c>
      <c r="Z689" s="36">
        <f t="shared" si="424"/>
        <v>42497</v>
      </c>
      <c r="AA689" s="36">
        <f aca="true" t="shared" si="425" ref="AA689:AF689">SUM(AA677:AA688)</f>
        <v>47583</v>
      </c>
      <c r="AB689" s="36">
        <f t="shared" si="425"/>
        <v>42982</v>
      </c>
      <c r="AC689" s="36">
        <f t="shared" si="425"/>
        <v>38100</v>
      </c>
      <c r="AD689" s="36">
        <f t="shared" si="425"/>
        <v>52502</v>
      </c>
      <c r="AE689" s="36">
        <f t="shared" si="425"/>
        <v>41033</v>
      </c>
      <c r="AF689" s="36">
        <f t="shared" si="425"/>
        <v>54085</v>
      </c>
      <c r="AG689" s="36">
        <f>SUM(AG677:AG688)</f>
        <v>46906</v>
      </c>
      <c r="AH689" s="36">
        <f>SUM(AH677:AH688)</f>
        <v>68755</v>
      </c>
      <c r="AI689" s="36">
        <f>SUM(AI677:AI688)</f>
        <v>68755</v>
      </c>
      <c r="AJ689" s="36">
        <f>SUM(AJ677:AJ688)</f>
        <v>79490</v>
      </c>
      <c r="AK689" s="204">
        <f t="shared" si="417"/>
        <v>10735</v>
      </c>
      <c r="AL689" s="201">
        <f t="shared" si="418"/>
        <v>0.15613409933822994</v>
      </c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</row>
    <row r="690" spans="1:75" s="24" customFormat="1" ht="12" customHeight="1">
      <c r="A690" s="30">
        <v>640</v>
      </c>
      <c r="B690" s="26" t="s">
        <v>279</v>
      </c>
      <c r="C690" s="33">
        <f aca="true" t="shared" si="426" ref="C690:X690">SUM(C676+C689)</f>
        <v>23976</v>
      </c>
      <c r="D690" s="33">
        <f t="shared" si="426"/>
        <v>22643</v>
      </c>
      <c r="E690" s="33">
        <f t="shared" si="426"/>
        <v>24618</v>
      </c>
      <c r="F690" s="33">
        <f t="shared" si="426"/>
        <v>29395.427499999998</v>
      </c>
      <c r="G690" s="33">
        <f>SUM(G676+G689)</f>
        <v>27060</v>
      </c>
      <c r="H690" s="33">
        <f t="shared" si="426"/>
        <v>35097</v>
      </c>
      <c r="I690" s="33">
        <f t="shared" si="426"/>
        <v>34626</v>
      </c>
      <c r="J690" s="33">
        <f t="shared" si="426"/>
        <v>38186.845</v>
      </c>
      <c r="K690" s="33">
        <f t="shared" si="426"/>
        <v>36162</v>
      </c>
      <c r="L690" s="33">
        <f t="shared" si="426"/>
        <v>40213</v>
      </c>
      <c r="M690" s="33">
        <f t="shared" si="426"/>
        <v>27483</v>
      </c>
      <c r="N690" s="33">
        <f t="shared" si="426"/>
        <v>49356.4645</v>
      </c>
      <c r="O690" s="33">
        <f t="shared" si="426"/>
        <v>43727</v>
      </c>
      <c r="P690" s="33">
        <f t="shared" si="426"/>
        <v>51926.698000000004</v>
      </c>
      <c r="Q690" s="33">
        <f t="shared" si="426"/>
        <v>59652</v>
      </c>
      <c r="R690" s="33">
        <f t="shared" si="426"/>
        <v>55109.519499999995</v>
      </c>
      <c r="S690" s="33">
        <f t="shared" si="426"/>
        <v>54858</v>
      </c>
      <c r="T690" s="33">
        <f t="shared" si="426"/>
        <v>58926.369999999995</v>
      </c>
      <c r="U690" s="33">
        <f t="shared" si="426"/>
        <v>56772</v>
      </c>
      <c r="V690" s="33">
        <f t="shared" si="426"/>
        <v>56035.9965</v>
      </c>
      <c r="W690" s="33">
        <f t="shared" si="426"/>
        <v>54345</v>
      </c>
      <c r="X690" s="33">
        <f t="shared" si="426"/>
        <v>60630.9965</v>
      </c>
      <c r="Y690" s="36">
        <f aca="true" t="shared" si="427" ref="Y690:AD690">SUM(Y676+Y689)</f>
        <v>58500</v>
      </c>
      <c r="Z690" s="36">
        <f t="shared" si="427"/>
        <v>81649.305</v>
      </c>
      <c r="AA690" s="36">
        <f t="shared" si="427"/>
        <v>85719</v>
      </c>
      <c r="AB690" s="36">
        <f t="shared" si="427"/>
        <v>82371.13500000001</v>
      </c>
      <c r="AC690" s="36">
        <f t="shared" si="427"/>
        <v>73891</v>
      </c>
      <c r="AD690" s="36">
        <f t="shared" si="427"/>
        <v>92585.47750000001</v>
      </c>
      <c r="AE690" s="36">
        <f aca="true" t="shared" si="428" ref="AE690:AJ690">SUM(AE676+AE689)</f>
        <v>80197</v>
      </c>
      <c r="AF690" s="36">
        <f t="shared" si="428"/>
        <v>95566.851</v>
      </c>
      <c r="AG690" s="36">
        <f t="shared" si="428"/>
        <v>71436</v>
      </c>
      <c r="AH690" s="36">
        <f t="shared" si="428"/>
        <v>110937.6525</v>
      </c>
      <c r="AI690" s="36">
        <f t="shared" si="428"/>
        <v>110937.6525</v>
      </c>
      <c r="AJ690" s="36">
        <f t="shared" si="428"/>
        <v>114831.495</v>
      </c>
      <c r="AK690" s="204">
        <f t="shared" si="417"/>
        <v>3893.842499999999</v>
      </c>
      <c r="AL690" s="201">
        <f t="shared" si="418"/>
        <v>0.03509937710282809</v>
      </c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</row>
    <row r="691" spans="1:38" ht="12" customHeight="1">
      <c r="A691" s="3">
        <v>641</v>
      </c>
      <c r="B691" s="29" t="s">
        <v>280</v>
      </c>
      <c r="C691" s="3" t="s">
        <v>1</v>
      </c>
      <c r="D691" s="6" t="s">
        <v>2</v>
      </c>
      <c r="E691" s="6" t="s">
        <v>1</v>
      </c>
      <c r="F691" s="6" t="s">
        <v>2</v>
      </c>
      <c r="G691" s="6" t="s">
        <v>1</v>
      </c>
      <c r="H691" s="6" t="s">
        <v>2</v>
      </c>
      <c r="I691" s="6" t="s">
        <v>1</v>
      </c>
      <c r="J691" s="6" t="s">
        <v>2</v>
      </c>
      <c r="K691" s="6" t="s">
        <v>1</v>
      </c>
      <c r="L691" s="6" t="s">
        <v>2</v>
      </c>
      <c r="M691" s="6" t="s">
        <v>1</v>
      </c>
      <c r="N691" s="6" t="s">
        <v>2</v>
      </c>
      <c r="O691" s="6" t="s">
        <v>1</v>
      </c>
      <c r="P691" s="6" t="s">
        <v>2</v>
      </c>
      <c r="Q691" s="6" t="s">
        <v>41</v>
      </c>
      <c r="R691" s="6" t="s">
        <v>2</v>
      </c>
      <c r="S691" s="6" t="s">
        <v>1</v>
      </c>
      <c r="T691" s="6" t="s">
        <v>2</v>
      </c>
      <c r="U691" s="6" t="s">
        <v>41</v>
      </c>
      <c r="V691" s="6" t="s">
        <v>2</v>
      </c>
      <c r="W691" s="6" t="s">
        <v>1</v>
      </c>
      <c r="X691" s="6" t="s">
        <v>2</v>
      </c>
      <c r="Y691" s="6" t="s">
        <v>1</v>
      </c>
      <c r="Z691" s="6" t="s">
        <v>2</v>
      </c>
      <c r="AA691" s="6" t="s">
        <v>1</v>
      </c>
      <c r="AB691" s="6" t="s">
        <v>2</v>
      </c>
      <c r="AC691" s="3" t="s">
        <v>1</v>
      </c>
      <c r="AD691" s="3" t="s">
        <v>2</v>
      </c>
      <c r="AE691" s="3" t="s">
        <v>1</v>
      </c>
      <c r="AF691" s="3" t="s">
        <v>2</v>
      </c>
      <c r="AG691" s="3" t="s">
        <v>1</v>
      </c>
      <c r="AH691" s="3" t="s">
        <v>2</v>
      </c>
      <c r="AI691" s="3" t="s">
        <v>3</v>
      </c>
      <c r="AJ691" s="3" t="s">
        <v>2</v>
      </c>
      <c r="AK691" s="197" t="s">
        <v>461</v>
      </c>
      <c r="AL691" s="197" t="s">
        <v>462</v>
      </c>
    </row>
    <row r="692" spans="1:38" ht="12" customHeight="1">
      <c r="A692" s="55"/>
      <c r="B692" s="29"/>
      <c r="C692" s="3" t="s">
        <v>4</v>
      </c>
      <c r="D692" s="6" t="s">
        <v>5</v>
      </c>
      <c r="E692" s="6" t="s">
        <v>5</v>
      </c>
      <c r="F692" s="6" t="s">
        <v>6</v>
      </c>
      <c r="G692" s="6" t="s">
        <v>6</v>
      </c>
      <c r="H692" s="6" t="s">
        <v>7</v>
      </c>
      <c r="I692" s="6" t="s">
        <v>7</v>
      </c>
      <c r="J692" s="6" t="s">
        <v>8</v>
      </c>
      <c r="K692" s="6" t="s">
        <v>8</v>
      </c>
      <c r="L692" s="6" t="s">
        <v>9</v>
      </c>
      <c r="M692" s="6" t="s">
        <v>9</v>
      </c>
      <c r="N692" s="6" t="s">
        <v>42</v>
      </c>
      <c r="O692" s="6" t="s">
        <v>10</v>
      </c>
      <c r="P692" s="6" t="s">
        <v>43</v>
      </c>
      <c r="Q692" s="6" t="s">
        <v>43</v>
      </c>
      <c r="R692" s="6" t="s">
        <v>44</v>
      </c>
      <c r="S692" s="6" t="s">
        <v>12</v>
      </c>
      <c r="T692" s="6" t="s">
        <v>13</v>
      </c>
      <c r="U692" s="6" t="s">
        <v>13</v>
      </c>
      <c r="V692" s="6" t="s">
        <v>14</v>
      </c>
      <c r="W692" s="6" t="s">
        <v>14</v>
      </c>
      <c r="X692" s="6" t="s">
        <v>15</v>
      </c>
      <c r="Y692" s="6" t="s">
        <v>15</v>
      </c>
      <c r="Z692" s="6" t="s">
        <v>16</v>
      </c>
      <c r="AA692" s="6" t="s">
        <v>16</v>
      </c>
      <c r="AB692" s="6" t="s">
        <v>17</v>
      </c>
      <c r="AC692" s="6" t="s">
        <v>17</v>
      </c>
      <c r="AD692" s="6" t="s">
        <v>427</v>
      </c>
      <c r="AE692" s="6">
        <v>36523</v>
      </c>
      <c r="AF692" s="6" t="s">
        <v>439</v>
      </c>
      <c r="AG692" s="166" t="s">
        <v>439</v>
      </c>
      <c r="AH692" s="166" t="s">
        <v>452</v>
      </c>
      <c r="AI692" s="166" t="s">
        <v>452</v>
      </c>
      <c r="AJ692" s="232" t="s">
        <v>464</v>
      </c>
      <c r="AK692" s="198" t="s">
        <v>463</v>
      </c>
      <c r="AL692" s="198" t="s">
        <v>463</v>
      </c>
    </row>
    <row r="693" spans="1:75" ht="12" customHeight="1">
      <c r="A693" s="25">
        <v>1001</v>
      </c>
      <c r="B693" s="26" t="s">
        <v>90</v>
      </c>
      <c r="C693" s="34">
        <v>24517</v>
      </c>
      <c r="D693" s="34">
        <v>24364</v>
      </c>
      <c r="E693" s="32">
        <v>23621</v>
      </c>
      <c r="F693" s="32">
        <v>25759</v>
      </c>
      <c r="G693" s="32">
        <v>23140</v>
      </c>
      <c r="H693" s="32">
        <v>26531</v>
      </c>
      <c r="I693" s="71">
        <v>27452</v>
      </c>
      <c r="J693" s="71">
        <v>27860</v>
      </c>
      <c r="K693" s="71">
        <v>29572</v>
      </c>
      <c r="L693" s="71">
        <v>28976</v>
      </c>
      <c r="M693" s="71">
        <v>27249</v>
      </c>
      <c r="N693" s="71">
        <v>29697</v>
      </c>
      <c r="O693" s="71">
        <v>31497</v>
      </c>
      <c r="P693" s="71">
        <v>30445</v>
      </c>
      <c r="Q693" s="71">
        <v>30389</v>
      </c>
      <c r="R693" s="71">
        <v>32351</v>
      </c>
      <c r="S693" s="71">
        <v>32340</v>
      </c>
      <c r="T693" s="71">
        <v>33645</v>
      </c>
      <c r="U693" s="71">
        <v>34250</v>
      </c>
      <c r="V693" s="71">
        <v>34985</v>
      </c>
      <c r="W693" s="71">
        <v>36745</v>
      </c>
      <c r="X693" s="71">
        <v>34985</v>
      </c>
      <c r="Y693" s="35">
        <v>36576</v>
      </c>
      <c r="Z693" s="35">
        <v>35670</v>
      </c>
      <c r="AA693" s="35">
        <v>37705</v>
      </c>
      <c r="AB693" s="35">
        <v>35907</v>
      </c>
      <c r="AC693" s="35">
        <v>35907</v>
      </c>
      <c r="AD693" s="35">
        <v>36524</v>
      </c>
      <c r="AE693" s="35">
        <v>36523</v>
      </c>
      <c r="AF693" s="35">
        <v>37688</v>
      </c>
      <c r="AG693" s="35">
        <v>37688</v>
      </c>
      <c r="AH693" s="35">
        <v>38255</v>
      </c>
      <c r="AI693" s="35">
        <v>38255</v>
      </c>
      <c r="AJ693" s="35">
        <v>36325</v>
      </c>
      <c r="AK693" s="204">
        <f>SUM(AJ693-AH693)</f>
        <v>-1930</v>
      </c>
      <c r="AL693" s="201">
        <f>SUM(AK693/AH693)</f>
        <v>-0.05045092144817671</v>
      </c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</row>
    <row r="694" spans="1:38" ht="12" customHeight="1">
      <c r="A694" s="25">
        <v>1002</v>
      </c>
      <c r="B694" s="26" t="s">
        <v>91</v>
      </c>
      <c r="C694" s="34">
        <v>5080</v>
      </c>
      <c r="D694" s="34">
        <v>5940</v>
      </c>
      <c r="E694" s="32">
        <v>5069</v>
      </c>
      <c r="F694" s="32">
        <v>6120</v>
      </c>
      <c r="G694" s="32">
        <v>2540</v>
      </c>
      <c r="H694" s="32">
        <v>6304</v>
      </c>
      <c r="I694" s="71">
        <v>5735</v>
      </c>
      <c r="J694" s="71">
        <v>6840</v>
      </c>
      <c r="K694" s="71">
        <v>7886</v>
      </c>
      <c r="L694" s="71">
        <v>7056</v>
      </c>
      <c r="M694" s="71">
        <v>6777</v>
      </c>
      <c r="N694" s="71">
        <v>10050</v>
      </c>
      <c r="O694" s="71">
        <v>9839</v>
      </c>
      <c r="P694" s="71">
        <v>10360</v>
      </c>
      <c r="Q694" s="71">
        <v>6791</v>
      </c>
      <c r="R694" s="71">
        <v>10780</v>
      </c>
      <c r="S694" s="71">
        <v>11171</v>
      </c>
      <c r="T694" s="71">
        <v>11210</v>
      </c>
      <c r="U694" s="71">
        <v>9048</v>
      </c>
      <c r="V694" s="71">
        <v>10067</v>
      </c>
      <c r="W694" s="71">
        <v>9928</v>
      </c>
      <c r="X694" s="71">
        <v>10067</v>
      </c>
      <c r="Y694" s="35">
        <v>8943</v>
      </c>
      <c r="Z694" s="35">
        <v>10261</v>
      </c>
      <c r="AA694" s="35">
        <v>8541</v>
      </c>
      <c r="AB694" s="35">
        <v>10560</v>
      </c>
      <c r="AC694" s="35">
        <v>9481</v>
      </c>
      <c r="AD694" s="35">
        <v>10772</v>
      </c>
      <c r="AE694" s="35">
        <v>9515</v>
      </c>
      <c r="AF694" s="35">
        <v>10985</v>
      </c>
      <c r="AG694" s="35">
        <v>6106</v>
      </c>
      <c r="AH694" s="35">
        <v>11200</v>
      </c>
      <c r="AI694" s="35">
        <v>11200</v>
      </c>
      <c r="AJ694" s="35">
        <v>11485</v>
      </c>
      <c r="AK694" s="204">
        <f aca="true" t="shared" si="429" ref="AK694:AK711">SUM(AJ694-AH694)</f>
        <v>285</v>
      </c>
      <c r="AL694" s="201">
        <f aca="true" t="shared" si="430" ref="AL694:AL711">SUM(AK694/AH694)</f>
        <v>0.02544642857142857</v>
      </c>
    </row>
    <row r="695" spans="1:38" s="24" customFormat="1" ht="12" customHeight="1">
      <c r="A695" s="25">
        <v>1003</v>
      </c>
      <c r="B695" s="26" t="s">
        <v>189</v>
      </c>
      <c r="C695" s="34">
        <v>0</v>
      </c>
      <c r="D695" s="34">
        <v>268</v>
      </c>
      <c r="E695" s="32">
        <v>25</v>
      </c>
      <c r="F695" s="32">
        <v>276</v>
      </c>
      <c r="G695" s="32">
        <v>-574</v>
      </c>
      <c r="H695" s="32">
        <v>285</v>
      </c>
      <c r="I695" s="71">
        <v>0</v>
      </c>
      <c r="J695" s="71">
        <v>285</v>
      </c>
      <c r="K695" s="71">
        <v>0</v>
      </c>
      <c r="L695" s="71">
        <v>294</v>
      </c>
      <c r="M695" s="71">
        <v>0</v>
      </c>
      <c r="N695" s="71">
        <v>302</v>
      </c>
      <c r="O695" s="71">
        <v>286</v>
      </c>
      <c r="P695" s="71">
        <v>311</v>
      </c>
      <c r="Q695" s="71">
        <v>97</v>
      </c>
      <c r="R695" s="71">
        <v>330</v>
      </c>
      <c r="S695" s="71">
        <v>108</v>
      </c>
      <c r="T695" s="71">
        <v>344</v>
      </c>
      <c r="U695" s="71">
        <v>115</v>
      </c>
      <c r="V695" s="71">
        <v>358</v>
      </c>
      <c r="W695" s="71"/>
      <c r="X695" s="71">
        <v>358</v>
      </c>
      <c r="Y695" s="27">
        <v>33</v>
      </c>
      <c r="Z695" s="27">
        <v>365</v>
      </c>
      <c r="AA695" s="27">
        <v>120</v>
      </c>
      <c r="AB695" s="27">
        <v>365</v>
      </c>
      <c r="AC695" s="27">
        <v>344</v>
      </c>
      <c r="AD695" s="27">
        <v>372</v>
      </c>
      <c r="AE695" s="27">
        <v>288</v>
      </c>
      <c r="AF695" s="27">
        <v>380</v>
      </c>
      <c r="AG695" s="27">
        <v>294</v>
      </c>
      <c r="AH695" s="27">
        <v>390</v>
      </c>
      <c r="AI695" s="27">
        <v>390</v>
      </c>
      <c r="AJ695" s="27">
        <v>390</v>
      </c>
      <c r="AK695" s="204">
        <f t="shared" si="429"/>
        <v>0</v>
      </c>
      <c r="AL695" s="201">
        <f t="shared" si="430"/>
        <v>0</v>
      </c>
    </row>
    <row r="696" spans="1:38" ht="12" customHeight="1">
      <c r="A696" s="25">
        <v>1020</v>
      </c>
      <c r="B696" s="26" t="s">
        <v>93</v>
      </c>
      <c r="C696" s="34">
        <v>2834</v>
      </c>
      <c r="D696" s="34">
        <v>2339</v>
      </c>
      <c r="E696" s="32">
        <v>3377</v>
      </c>
      <c r="F696" s="32">
        <f>SUM(F693:F695)*0.0765</f>
        <v>2459.8575</v>
      </c>
      <c r="G696" s="32">
        <v>1889</v>
      </c>
      <c r="H696" s="32">
        <v>2534</v>
      </c>
      <c r="I696" s="71">
        <v>1744</v>
      </c>
      <c r="J696" s="71">
        <f>SUM(J693:J695)*0.0765</f>
        <v>2676.3525</v>
      </c>
      <c r="K696" s="71">
        <v>2721</v>
      </c>
      <c r="L696" s="71">
        <v>2779</v>
      </c>
      <c r="M696" s="71">
        <v>2852</v>
      </c>
      <c r="N696" s="71">
        <f>SUM(N693:N695)*0.0765</f>
        <v>3063.7485</v>
      </c>
      <c r="O696" s="71">
        <v>3438</v>
      </c>
      <c r="P696" s="71">
        <f>SUM(P693:P695)*0.0765</f>
        <v>3145.374</v>
      </c>
      <c r="Q696" s="71">
        <v>3391</v>
      </c>
      <c r="R696" s="71">
        <f>SUM(R693:R695)*0.0765</f>
        <v>3324.7664999999997</v>
      </c>
      <c r="S696" s="71">
        <v>4177</v>
      </c>
      <c r="T696" s="71">
        <f>SUM(T693:T695)*0.0765</f>
        <v>3457.7235</v>
      </c>
      <c r="U696" s="71">
        <v>3771</v>
      </c>
      <c r="V696" s="71">
        <f>SUM(V693:V695)*0.0765</f>
        <v>3473.865</v>
      </c>
      <c r="W696" s="71">
        <v>3761</v>
      </c>
      <c r="X696" s="71">
        <f>SUM(X693:X695)*0.0765</f>
        <v>3473.865</v>
      </c>
      <c r="Y696" s="35">
        <v>3474</v>
      </c>
      <c r="Z696" s="35">
        <f>SUM(Z693:Z695)*0.0765</f>
        <v>3541.644</v>
      </c>
      <c r="AA696" s="35">
        <v>3761</v>
      </c>
      <c r="AB696" s="35">
        <f>SUM(AB693:AB695)*0.0765</f>
        <v>3582.648</v>
      </c>
      <c r="AC696" s="35">
        <v>3570</v>
      </c>
      <c r="AD696" s="35">
        <f>SUM(AD693:AD695)*0.0765</f>
        <v>3646.602</v>
      </c>
      <c r="AE696" s="35">
        <v>3536</v>
      </c>
      <c r="AF696" s="35">
        <f>SUM(AF693:AF695)*0.0765</f>
        <v>3752.5544999999997</v>
      </c>
      <c r="AG696" s="35">
        <v>3354</v>
      </c>
      <c r="AH696" s="35">
        <f>SUM(AH693:AH695)*0.0765</f>
        <v>3813.1425</v>
      </c>
      <c r="AI696" s="35">
        <f>SUM(AI693:AI695)*0.0765</f>
        <v>3813.1425</v>
      </c>
      <c r="AJ696" s="35">
        <f>SUM(AJ693:AJ695)*0.0765</f>
        <v>3687.2999999999997</v>
      </c>
      <c r="AK696" s="204">
        <f t="shared" si="429"/>
        <v>-125.8425000000002</v>
      </c>
      <c r="AL696" s="201">
        <f t="shared" si="430"/>
        <v>-0.033002307152171784</v>
      </c>
    </row>
    <row r="697" spans="1:75" s="24" customFormat="1" ht="12" customHeight="1">
      <c r="A697" s="30"/>
      <c r="B697" s="26" t="s">
        <v>130</v>
      </c>
      <c r="C697" s="33">
        <f aca="true" t="shared" si="431" ref="C697:H697">SUM(C693:C696)</f>
        <v>32431</v>
      </c>
      <c r="D697" s="33">
        <f t="shared" si="431"/>
        <v>32911</v>
      </c>
      <c r="E697" s="51">
        <f t="shared" si="431"/>
        <v>32092</v>
      </c>
      <c r="F697" s="51">
        <f t="shared" si="431"/>
        <v>34614.8575</v>
      </c>
      <c r="G697" s="51">
        <f>SUM(G693:G696)</f>
        <v>26995</v>
      </c>
      <c r="H697" s="51">
        <f t="shared" si="431"/>
        <v>35654</v>
      </c>
      <c r="I697" s="72">
        <f aca="true" t="shared" si="432" ref="I697:X697">SUM(I693:I696)</f>
        <v>34931</v>
      </c>
      <c r="J697" s="72">
        <f t="shared" si="432"/>
        <v>37661.3525</v>
      </c>
      <c r="K697" s="72">
        <f t="shared" si="432"/>
        <v>40179</v>
      </c>
      <c r="L697" s="72">
        <f t="shared" si="432"/>
        <v>39105</v>
      </c>
      <c r="M697" s="72">
        <f t="shared" si="432"/>
        <v>36878</v>
      </c>
      <c r="N697" s="72">
        <f t="shared" si="432"/>
        <v>43112.7485</v>
      </c>
      <c r="O697" s="72">
        <f t="shared" si="432"/>
        <v>45060</v>
      </c>
      <c r="P697" s="72">
        <f t="shared" si="432"/>
        <v>44261.373999999996</v>
      </c>
      <c r="Q697" s="72">
        <f t="shared" si="432"/>
        <v>40668</v>
      </c>
      <c r="R697" s="72">
        <f t="shared" si="432"/>
        <v>46785.7665</v>
      </c>
      <c r="S697" s="72">
        <f t="shared" si="432"/>
        <v>47796</v>
      </c>
      <c r="T697" s="72">
        <f t="shared" si="432"/>
        <v>48656.7235</v>
      </c>
      <c r="U697" s="72">
        <f t="shared" si="432"/>
        <v>47184</v>
      </c>
      <c r="V697" s="72">
        <f t="shared" si="432"/>
        <v>48883.865</v>
      </c>
      <c r="W697" s="72">
        <f t="shared" si="432"/>
        <v>50434</v>
      </c>
      <c r="X697" s="72">
        <f t="shared" si="432"/>
        <v>48883.865</v>
      </c>
      <c r="Y697" s="36">
        <f aca="true" t="shared" si="433" ref="Y697:AD697">SUM(Y693:Y696)</f>
        <v>49026</v>
      </c>
      <c r="Z697" s="36">
        <f t="shared" si="433"/>
        <v>49837.644</v>
      </c>
      <c r="AA697" s="36">
        <f t="shared" si="433"/>
        <v>50127</v>
      </c>
      <c r="AB697" s="36">
        <f t="shared" si="433"/>
        <v>50414.648</v>
      </c>
      <c r="AC697" s="36">
        <f t="shared" si="433"/>
        <v>49302</v>
      </c>
      <c r="AD697" s="36">
        <f t="shared" si="433"/>
        <v>51314.602</v>
      </c>
      <c r="AE697" s="36">
        <f aca="true" t="shared" si="434" ref="AE697:AJ697">SUM(AE693:AE696)</f>
        <v>49862</v>
      </c>
      <c r="AF697" s="36">
        <f t="shared" si="434"/>
        <v>52805.5545</v>
      </c>
      <c r="AG697" s="36">
        <f t="shared" si="434"/>
        <v>47442</v>
      </c>
      <c r="AH697" s="36">
        <f t="shared" si="434"/>
        <v>53658.1425</v>
      </c>
      <c r="AI697" s="36">
        <f t="shared" si="434"/>
        <v>53658.1425</v>
      </c>
      <c r="AJ697" s="36">
        <f t="shared" si="434"/>
        <v>51887.3</v>
      </c>
      <c r="AK697" s="206">
        <f t="shared" si="429"/>
        <v>-1770.8424999999988</v>
      </c>
      <c r="AL697" s="202">
        <f t="shared" si="430"/>
        <v>-0.03300230715217171</v>
      </c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</row>
    <row r="698" spans="1:38" ht="12" customHeight="1">
      <c r="A698" s="25">
        <v>2010</v>
      </c>
      <c r="B698" s="26" t="s">
        <v>104</v>
      </c>
      <c r="C698" s="34">
        <v>24423</v>
      </c>
      <c r="D698" s="34">
        <v>25000</v>
      </c>
      <c r="E698" s="34">
        <v>26966</v>
      </c>
      <c r="F698" s="34">
        <v>25000</v>
      </c>
      <c r="G698" s="34">
        <v>29056</v>
      </c>
      <c r="H698" s="34">
        <v>28500</v>
      </c>
      <c r="I698" s="71">
        <v>26772</v>
      </c>
      <c r="J698" s="71">
        <v>30900</v>
      </c>
      <c r="K698" s="71">
        <v>30445</v>
      </c>
      <c r="L698" s="71">
        <v>30900</v>
      </c>
      <c r="M698" s="71">
        <v>19011</v>
      </c>
      <c r="N698" s="71">
        <v>30900</v>
      </c>
      <c r="O698" s="71">
        <v>30898</v>
      </c>
      <c r="P698" s="71">
        <v>32000</v>
      </c>
      <c r="Q698" s="71">
        <v>31478</v>
      </c>
      <c r="R698" s="71">
        <v>35000</v>
      </c>
      <c r="S698" s="71">
        <v>31862</v>
      </c>
      <c r="T698" s="71">
        <v>32000</v>
      </c>
      <c r="U698" s="71">
        <v>25065</v>
      </c>
      <c r="V698" s="71">
        <v>26000</v>
      </c>
      <c r="W698" s="71">
        <v>24796</v>
      </c>
      <c r="X698" s="71">
        <v>26000</v>
      </c>
      <c r="Y698" s="35">
        <v>19560</v>
      </c>
      <c r="Z698" s="35">
        <v>26000</v>
      </c>
      <c r="AA698" s="35">
        <v>23520</v>
      </c>
      <c r="AB698" s="53">
        <v>28500</v>
      </c>
      <c r="AC698" s="53">
        <v>24983</v>
      </c>
      <c r="AD698" s="53">
        <v>28500</v>
      </c>
      <c r="AE698" s="53">
        <v>26375</v>
      </c>
      <c r="AF698" s="53">
        <v>27500</v>
      </c>
      <c r="AG698" s="53">
        <v>27018</v>
      </c>
      <c r="AH698" s="53">
        <v>34850</v>
      </c>
      <c r="AI698" s="53">
        <v>34850</v>
      </c>
      <c r="AJ698" s="53">
        <v>34000</v>
      </c>
      <c r="AK698" s="204">
        <f t="shared" si="429"/>
        <v>-850</v>
      </c>
      <c r="AL698" s="201">
        <f t="shared" si="430"/>
        <v>-0.024390243902439025</v>
      </c>
    </row>
    <row r="699" spans="1:38" ht="12" customHeight="1">
      <c r="A699" s="25">
        <v>2022</v>
      </c>
      <c r="B699" s="26" t="s">
        <v>109</v>
      </c>
      <c r="C699" s="34">
        <v>163</v>
      </c>
      <c r="D699" s="34">
        <v>250</v>
      </c>
      <c r="E699" s="34">
        <v>240</v>
      </c>
      <c r="F699" s="34">
        <v>250</v>
      </c>
      <c r="G699" s="34">
        <v>394</v>
      </c>
      <c r="H699" s="34">
        <v>250</v>
      </c>
      <c r="I699" s="71">
        <v>210</v>
      </c>
      <c r="J699" s="71">
        <v>300</v>
      </c>
      <c r="K699" s="71">
        <v>230</v>
      </c>
      <c r="L699" s="71">
        <v>325</v>
      </c>
      <c r="M699" s="71">
        <v>329</v>
      </c>
      <c r="N699" s="71">
        <v>325</v>
      </c>
      <c r="O699" s="71">
        <v>267</v>
      </c>
      <c r="P699" s="71">
        <v>405</v>
      </c>
      <c r="Q699" s="71">
        <v>305</v>
      </c>
      <c r="R699" s="71">
        <v>405</v>
      </c>
      <c r="S699" s="71">
        <v>443</v>
      </c>
      <c r="T699" s="71">
        <v>465</v>
      </c>
      <c r="U699" s="71">
        <v>465</v>
      </c>
      <c r="V699" s="71">
        <v>465</v>
      </c>
      <c r="W699" s="71">
        <v>465</v>
      </c>
      <c r="X699" s="71">
        <v>465</v>
      </c>
      <c r="Y699" s="27">
        <v>465</v>
      </c>
      <c r="Z699" s="27">
        <v>510</v>
      </c>
      <c r="AA699" s="27">
        <v>489</v>
      </c>
      <c r="AB699" s="27">
        <v>540</v>
      </c>
      <c r="AC699" s="27">
        <v>540</v>
      </c>
      <c r="AD699" s="27">
        <v>560</v>
      </c>
      <c r="AE699" s="27">
        <v>560</v>
      </c>
      <c r="AF699" s="27">
        <v>555</v>
      </c>
      <c r="AG699" s="27">
        <v>548</v>
      </c>
      <c r="AH699" s="27">
        <v>560</v>
      </c>
      <c r="AI699" s="27">
        <v>560</v>
      </c>
      <c r="AJ699" s="27">
        <v>560</v>
      </c>
      <c r="AK699" s="204">
        <f t="shared" si="429"/>
        <v>0</v>
      </c>
      <c r="AL699" s="201">
        <f t="shared" si="430"/>
        <v>0</v>
      </c>
    </row>
    <row r="700" spans="1:38" ht="12" customHeight="1">
      <c r="A700" s="25">
        <v>2032</v>
      </c>
      <c r="B700" s="26" t="s">
        <v>110</v>
      </c>
      <c r="C700" s="34">
        <v>1727</v>
      </c>
      <c r="D700" s="34">
        <v>1000</v>
      </c>
      <c r="E700" s="34">
        <v>1440</v>
      </c>
      <c r="F700" s="34">
        <v>1000</v>
      </c>
      <c r="G700" s="34">
        <v>1223</v>
      </c>
      <c r="H700" s="34">
        <v>1500</v>
      </c>
      <c r="I700" s="71">
        <v>2790</v>
      </c>
      <c r="J700" s="71">
        <v>1750</v>
      </c>
      <c r="K700" s="71">
        <v>2336</v>
      </c>
      <c r="L700" s="71">
        <v>1850</v>
      </c>
      <c r="M700" s="71">
        <v>1015</v>
      </c>
      <c r="N700" s="71">
        <v>2000</v>
      </c>
      <c r="O700" s="71">
        <v>1950</v>
      </c>
      <c r="P700" s="71">
        <v>2075</v>
      </c>
      <c r="Q700" s="71">
        <v>2078</v>
      </c>
      <c r="R700" s="71">
        <v>2150</v>
      </c>
      <c r="S700" s="71">
        <v>1513</v>
      </c>
      <c r="T700" s="71">
        <v>2200</v>
      </c>
      <c r="U700" s="71">
        <v>3002</v>
      </c>
      <c r="V700" s="71">
        <v>2200</v>
      </c>
      <c r="W700" s="71">
        <v>2111</v>
      </c>
      <c r="X700" s="71">
        <v>2200</v>
      </c>
      <c r="Y700" s="35">
        <v>2033</v>
      </c>
      <c r="Z700" s="35">
        <v>2200</v>
      </c>
      <c r="AA700" s="35">
        <v>2057</v>
      </c>
      <c r="AB700" s="35">
        <v>2200</v>
      </c>
      <c r="AC700" s="35">
        <v>2400</v>
      </c>
      <c r="AD700" s="35">
        <v>2400</v>
      </c>
      <c r="AE700" s="35">
        <v>2394</v>
      </c>
      <c r="AF700" s="35">
        <v>3000</v>
      </c>
      <c r="AG700" s="35">
        <v>2931</v>
      </c>
      <c r="AH700" s="35">
        <v>3000</v>
      </c>
      <c r="AI700" s="35">
        <v>3000</v>
      </c>
      <c r="AJ700" s="35">
        <v>3000</v>
      </c>
      <c r="AK700" s="204">
        <f t="shared" si="429"/>
        <v>0</v>
      </c>
      <c r="AL700" s="201">
        <f t="shared" si="430"/>
        <v>0</v>
      </c>
    </row>
    <row r="701" spans="1:38" ht="12" customHeight="1">
      <c r="A701" s="25">
        <v>2038</v>
      </c>
      <c r="B701" s="26" t="s">
        <v>281</v>
      </c>
      <c r="C701" s="34">
        <v>7567</v>
      </c>
      <c r="D701" s="34">
        <v>11350</v>
      </c>
      <c r="E701" s="34">
        <v>11350</v>
      </c>
      <c r="F701" s="34">
        <v>11350</v>
      </c>
      <c r="G701" s="34">
        <v>11150</v>
      </c>
      <c r="H701" s="34">
        <v>11350</v>
      </c>
      <c r="I701" s="71">
        <v>8850</v>
      </c>
      <c r="J701" s="71">
        <v>14850</v>
      </c>
      <c r="K701" s="71">
        <v>14850</v>
      </c>
      <c r="L701" s="71">
        <v>19350</v>
      </c>
      <c r="M701" s="71">
        <v>20079</v>
      </c>
      <c r="N701" s="71">
        <v>19350</v>
      </c>
      <c r="O701" s="71">
        <v>21285</v>
      </c>
      <c r="P701" s="71">
        <v>23415</v>
      </c>
      <c r="Q701" s="71">
        <v>28000</v>
      </c>
      <c r="R701" s="71">
        <v>37500</v>
      </c>
      <c r="S701" s="71">
        <v>37500</v>
      </c>
      <c r="T701" s="71">
        <v>43500</v>
      </c>
      <c r="U701" s="71">
        <v>43500</v>
      </c>
      <c r="V701" s="71">
        <v>43500</v>
      </c>
      <c r="W701" s="71">
        <v>43500</v>
      </c>
      <c r="X701" s="71">
        <v>43500</v>
      </c>
      <c r="Y701" s="35">
        <v>43500</v>
      </c>
      <c r="Z701" s="35">
        <v>43500</v>
      </c>
      <c r="AA701" s="35">
        <v>43500</v>
      </c>
      <c r="AB701" s="53">
        <v>43500</v>
      </c>
      <c r="AC701" s="53">
        <v>43500</v>
      </c>
      <c r="AD701" s="53">
        <v>43500</v>
      </c>
      <c r="AE701" s="53">
        <v>43500</v>
      </c>
      <c r="AF701" s="53">
        <v>56000</v>
      </c>
      <c r="AG701" s="53">
        <v>55290</v>
      </c>
      <c r="AH701" s="53">
        <v>37000</v>
      </c>
      <c r="AI701" s="53">
        <v>37000</v>
      </c>
      <c r="AJ701" s="53">
        <v>40600</v>
      </c>
      <c r="AK701" s="204">
        <f t="shared" si="429"/>
        <v>3600</v>
      </c>
      <c r="AL701" s="201">
        <f t="shared" si="430"/>
        <v>0.0972972972972973</v>
      </c>
    </row>
    <row r="702" spans="1:38" ht="12" customHeight="1">
      <c r="A702" s="25">
        <v>2041</v>
      </c>
      <c r="B702" s="26" t="s">
        <v>447</v>
      </c>
      <c r="C702" s="34"/>
      <c r="D702" s="34"/>
      <c r="E702" s="34"/>
      <c r="F702" s="34"/>
      <c r="G702" s="34"/>
      <c r="H702" s="34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35"/>
      <c r="Z702" s="35"/>
      <c r="AA702" s="35"/>
      <c r="AB702" s="53"/>
      <c r="AC702" s="53"/>
      <c r="AD702" s="53"/>
      <c r="AE702" s="53">
        <v>0</v>
      </c>
      <c r="AF702" s="53">
        <v>3000</v>
      </c>
      <c r="AG702" s="53">
        <v>1075</v>
      </c>
      <c r="AH702" s="53">
        <v>3000</v>
      </c>
      <c r="AI702" s="53">
        <v>3000</v>
      </c>
      <c r="AJ702" s="53">
        <v>2000</v>
      </c>
      <c r="AK702" s="204">
        <f t="shared" si="429"/>
        <v>-1000</v>
      </c>
      <c r="AL702" s="201">
        <f t="shared" si="430"/>
        <v>-0.3333333333333333</v>
      </c>
    </row>
    <row r="703" spans="1:38" ht="12" customHeight="1">
      <c r="A703" s="25">
        <v>2048</v>
      </c>
      <c r="B703" s="26" t="s">
        <v>282</v>
      </c>
      <c r="C703" s="34"/>
      <c r="D703" s="34"/>
      <c r="E703" s="34"/>
      <c r="F703" s="34"/>
      <c r="G703" s="34"/>
      <c r="H703" s="34"/>
      <c r="I703" s="71"/>
      <c r="J703" s="71"/>
      <c r="K703" s="71"/>
      <c r="L703" s="71"/>
      <c r="M703" s="71"/>
      <c r="N703" s="71"/>
      <c r="O703" s="71"/>
      <c r="P703" s="71"/>
      <c r="Q703" s="71"/>
      <c r="R703" s="71">
        <v>7000</v>
      </c>
      <c r="S703" s="71">
        <v>7000</v>
      </c>
      <c r="T703" s="71">
        <v>7000</v>
      </c>
      <c r="U703" s="71">
        <v>7000</v>
      </c>
      <c r="V703" s="71">
        <v>7000</v>
      </c>
      <c r="W703" s="71">
        <v>7000</v>
      </c>
      <c r="X703" s="71">
        <v>7000</v>
      </c>
      <c r="Y703" s="35">
        <v>7000</v>
      </c>
      <c r="Z703" s="35">
        <v>7000</v>
      </c>
      <c r="AA703" s="35">
        <v>7000</v>
      </c>
      <c r="AB703" s="35">
        <v>7000</v>
      </c>
      <c r="AC703" s="35">
        <v>7000</v>
      </c>
      <c r="AD703" s="35">
        <v>7000</v>
      </c>
      <c r="AE703" s="35">
        <v>7000</v>
      </c>
      <c r="AF703" s="35">
        <v>7000</v>
      </c>
      <c r="AG703" s="35">
        <v>7000</v>
      </c>
      <c r="AH703" s="35">
        <v>10000</v>
      </c>
      <c r="AI703" s="35">
        <v>10000</v>
      </c>
      <c r="AJ703" s="35">
        <v>10000</v>
      </c>
      <c r="AK703" s="204">
        <f t="shared" si="429"/>
        <v>0</v>
      </c>
      <c r="AL703" s="201">
        <f t="shared" si="430"/>
        <v>0</v>
      </c>
    </row>
    <row r="704" spans="1:38" ht="12" customHeight="1">
      <c r="A704" s="25">
        <v>3002</v>
      </c>
      <c r="B704" s="26" t="s">
        <v>196</v>
      </c>
      <c r="C704" s="34">
        <v>1044</v>
      </c>
      <c r="D704" s="34">
        <v>930</v>
      </c>
      <c r="E704" s="34">
        <v>930</v>
      </c>
      <c r="F704" s="34">
        <v>930</v>
      </c>
      <c r="G704" s="34">
        <v>1299</v>
      </c>
      <c r="H704" s="34">
        <v>930</v>
      </c>
      <c r="I704" s="71">
        <v>775</v>
      </c>
      <c r="J704" s="71">
        <v>930</v>
      </c>
      <c r="K704" s="71">
        <v>1071</v>
      </c>
      <c r="L704" s="71">
        <v>1300</v>
      </c>
      <c r="M704" s="71">
        <v>2486</v>
      </c>
      <c r="N704" s="71">
        <v>2012</v>
      </c>
      <c r="O704" s="71">
        <v>2342</v>
      </c>
      <c r="P704" s="71">
        <v>2310</v>
      </c>
      <c r="Q704" s="71">
        <v>3129</v>
      </c>
      <c r="R704" s="71">
        <v>2400</v>
      </c>
      <c r="S704" s="71">
        <v>2777</v>
      </c>
      <c r="T704" s="71">
        <v>3145</v>
      </c>
      <c r="U704" s="71">
        <v>3009</v>
      </c>
      <c r="V704" s="71">
        <v>2107</v>
      </c>
      <c r="W704" s="71">
        <v>2107</v>
      </c>
      <c r="X704" s="71">
        <v>2425</v>
      </c>
      <c r="Y704" s="35">
        <v>2425</v>
      </c>
      <c r="Z704" s="35">
        <v>3162</v>
      </c>
      <c r="AA704" s="35">
        <v>3162</v>
      </c>
      <c r="AB704" s="35">
        <v>3162</v>
      </c>
      <c r="AC704" s="35">
        <v>3162</v>
      </c>
      <c r="AD704" s="35">
        <v>3162</v>
      </c>
      <c r="AE704" s="35">
        <v>3321</v>
      </c>
      <c r="AF704" s="35">
        <v>3200</v>
      </c>
      <c r="AG704" s="35">
        <v>2762</v>
      </c>
      <c r="AH704" s="53">
        <v>2100</v>
      </c>
      <c r="AI704" s="53">
        <v>2100</v>
      </c>
      <c r="AJ704" s="53">
        <v>2500</v>
      </c>
      <c r="AK704" s="204">
        <f t="shared" si="429"/>
        <v>400</v>
      </c>
      <c r="AL704" s="201">
        <f t="shared" si="430"/>
        <v>0.19047619047619047</v>
      </c>
    </row>
    <row r="705" spans="1:38" ht="12" customHeight="1">
      <c r="A705" s="25">
        <v>3005</v>
      </c>
      <c r="B705" s="26" t="s">
        <v>197</v>
      </c>
      <c r="C705" s="34">
        <v>473</v>
      </c>
      <c r="D705" s="34">
        <v>500</v>
      </c>
      <c r="E705" s="34">
        <v>497</v>
      </c>
      <c r="F705" s="34">
        <v>500</v>
      </c>
      <c r="G705" s="34">
        <v>407</v>
      </c>
      <c r="H705" s="34">
        <v>3000</v>
      </c>
      <c r="I705" s="71">
        <v>2999</v>
      </c>
      <c r="J705" s="71">
        <v>1500</v>
      </c>
      <c r="K705" s="71">
        <v>1403</v>
      </c>
      <c r="L705" s="71">
        <v>1500</v>
      </c>
      <c r="M705" s="71">
        <v>1375</v>
      </c>
      <c r="N705" s="71">
        <v>1500</v>
      </c>
      <c r="O705" s="71">
        <v>1909</v>
      </c>
      <c r="P705" s="71">
        <v>1500</v>
      </c>
      <c r="Q705" s="71">
        <v>1461</v>
      </c>
      <c r="R705" s="71">
        <v>1500</v>
      </c>
      <c r="S705" s="71">
        <v>1477</v>
      </c>
      <c r="T705" s="71">
        <v>1500</v>
      </c>
      <c r="U705" s="71">
        <v>1329</v>
      </c>
      <c r="V705" s="71">
        <v>1100</v>
      </c>
      <c r="W705" s="71">
        <v>1090</v>
      </c>
      <c r="X705" s="71">
        <v>1100</v>
      </c>
      <c r="Y705" s="35">
        <v>1099</v>
      </c>
      <c r="Z705" s="35">
        <v>1100</v>
      </c>
      <c r="AA705" s="35">
        <v>948</v>
      </c>
      <c r="AB705" s="35">
        <v>1100</v>
      </c>
      <c r="AC705" s="35">
        <v>881</v>
      </c>
      <c r="AD705" s="35">
        <v>1100</v>
      </c>
      <c r="AE705" s="35">
        <v>1041</v>
      </c>
      <c r="AF705" s="35">
        <v>1100</v>
      </c>
      <c r="AG705" s="35">
        <v>1084</v>
      </c>
      <c r="AH705" s="175">
        <v>1100</v>
      </c>
      <c r="AI705" s="175">
        <v>1100</v>
      </c>
      <c r="AJ705" s="175">
        <v>3300</v>
      </c>
      <c r="AK705" s="204">
        <f t="shared" si="429"/>
        <v>2200</v>
      </c>
      <c r="AL705" s="201">
        <f t="shared" si="430"/>
        <v>2</v>
      </c>
    </row>
    <row r="706" spans="1:75" ht="12" customHeight="1">
      <c r="A706" s="25">
        <v>3006</v>
      </c>
      <c r="B706" s="26" t="s">
        <v>145</v>
      </c>
      <c r="C706" s="34">
        <v>93</v>
      </c>
      <c r="D706" s="34">
        <v>100</v>
      </c>
      <c r="E706" s="34">
        <v>131</v>
      </c>
      <c r="F706" s="34">
        <v>100</v>
      </c>
      <c r="G706" s="34">
        <v>61</v>
      </c>
      <c r="H706" s="34">
        <v>100</v>
      </c>
      <c r="I706" s="71">
        <v>101</v>
      </c>
      <c r="J706" s="71">
        <v>100</v>
      </c>
      <c r="K706" s="71">
        <v>55</v>
      </c>
      <c r="L706" s="71">
        <v>100</v>
      </c>
      <c r="M706" s="71">
        <v>144</v>
      </c>
      <c r="N706" s="71">
        <v>100</v>
      </c>
      <c r="O706" s="71">
        <v>58</v>
      </c>
      <c r="P706" s="71">
        <v>100</v>
      </c>
      <c r="Q706" s="71">
        <v>143</v>
      </c>
      <c r="R706" s="71">
        <v>150</v>
      </c>
      <c r="S706" s="71">
        <v>147</v>
      </c>
      <c r="T706" s="71">
        <v>150</v>
      </c>
      <c r="U706" s="71">
        <v>153</v>
      </c>
      <c r="V706" s="71">
        <v>150</v>
      </c>
      <c r="W706" s="71">
        <v>157</v>
      </c>
      <c r="X706" s="71">
        <v>150</v>
      </c>
      <c r="Y706" s="27">
        <v>150</v>
      </c>
      <c r="Z706" s="27">
        <v>200</v>
      </c>
      <c r="AA706" s="27">
        <v>164</v>
      </c>
      <c r="AB706" s="27">
        <v>200</v>
      </c>
      <c r="AC706" s="27">
        <v>34</v>
      </c>
      <c r="AD706" s="27">
        <v>200</v>
      </c>
      <c r="AE706" s="27">
        <v>51</v>
      </c>
      <c r="AF706" s="27">
        <v>200</v>
      </c>
      <c r="AG706" s="27">
        <v>190</v>
      </c>
      <c r="AH706" s="13">
        <v>200</v>
      </c>
      <c r="AI706" s="13">
        <v>200</v>
      </c>
      <c r="AJ706" s="13">
        <v>200</v>
      </c>
      <c r="AK706" s="204">
        <f t="shared" si="429"/>
        <v>0</v>
      </c>
      <c r="AL706" s="201">
        <f t="shared" si="430"/>
        <v>0</v>
      </c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</row>
    <row r="707" spans="1:75" ht="12" customHeight="1">
      <c r="A707" s="25">
        <v>3038</v>
      </c>
      <c r="B707" s="26" t="s">
        <v>283</v>
      </c>
      <c r="C707" s="34"/>
      <c r="D707" s="34"/>
      <c r="E707" s="34"/>
      <c r="F707" s="34"/>
      <c r="G707" s="34">
        <v>0</v>
      </c>
      <c r="H707" s="34">
        <v>1000</v>
      </c>
      <c r="I707" s="71">
        <v>1978</v>
      </c>
      <c r="J707" s="71">
        <v>1500</v>
      </c>
      <c r="K707" s="71">
        <v>1549</v>
      </c>
      <c r="L707" s="71">
        <v>1700</v>
      </c>
      <c r="M707" s="71">
        <v>1431</v>
      </c>
      <c r="N707" s="71">
        <v>1700</v>
      </c>
      <c r="O707" s="71">
        <v>1421</v>
      </c>
      <c r="P707" s="71">
        <v>1700</v>
      </c>
      <c r="Q707" s="71">
        <v>1439</v>
      </c>
      <c r="R707" s="71">
        <v>1700</v>
      </c>
      <c r="S707" s="71">
        <v>1841</v>
      </c>
      <c r="T707" s="71">
        <v>1700</v>
      </c>
      <c r="U707" s="71">
        <v>721</v>
      </c>
      <c r="V707" s="71">
        <v>1000</v>
      </c>
      <c r="W707" s="71">
        <v>946</v>
      </c>
      <c r="X707" s="71">
        <v>1000</v>
      </c>
      <c r="Y707" s="35">
        <v>976</v>
      </c>
      <c r="Z707" s="35">
        <v>750</v>
      </c>
      <c r="AA707" s="35">
        <v>357</v>
      </c>
      <c r="AB707" s="35">
        <v>750</v>
      </c>
      <c r="AC707" s="35">
        <v>611</v>
      </c>
      <c r="AD707" s="35">
        <v>750</v>
      </c>
      <c r="AE707" s="35">
        <v>377</v>
      </c>
      <c r="AF707" s="35">
        <v>750</v>
      </c>
      <c r="AG707" s="35">
        <v>543</v>
      </c>
      <c r="AH707" s="53">
        <v>750</v>
      </c>
      <c r="AI707" s="53">
        <v>750</v>
      </c>
      <c r="AJ707" s="53">
        <v>500</v>
      </c>
      <c r="AK707" s="204">
        <f t="shared" si="429"/>
        <v>-250</v>
      </c>
      <c r="AL707" s="201">
        <f t="shared" si="430"/>
        <v>-0.3333333333333333</v>
      </c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</row>
    <row r="708" spans="1:38" s="24" customFormat="1" ht="12" customHeight="1">
      <c r="A708" s="25">
        <v>3039</v>
      </c>
      <c r="B708" s="26" t="s">
        <v>123</v>
      </c>
      <c r="C708" s="34">
        <v>3115</v>
      </c>
      <c r="D708" s="34">
        <v>2500</v>
      </c>
      <c r="E708" s="34">
        <v>3108</v>
      </c>
      <c r="F708" s="34">
        <v>3000</v>
      </c>
      <c r="G708" s="34">
        <v>4918</v>
      </c>
      <c r="H708" s="34">
        <v>3000</v>
      </c>
      <c r="I708" s="71">
        <v>4727</v>
      </c>
      <c r="J708" s="71">
        <v>3250</v>
      </c>
      <c r="K708" s="71">
        <v>3305</v>
      </c>
      <c r="L708" s="71">
        <v>3500</v>
      </c>
      <c r="M708" s="71">
        <v>4658</v>
      </c>
      <c r="N708" s="71">
        <v>3700</v>
      </c>
      <c r="O708" s="71">
        <v>3749</v>
      </c>
      <c r="P708" s="71">
        <v>3700</v>
      </c>
      <c r="Q708" s="71">
        <v>3458</v>
      </c>
      <c r="R708" s="71">
        <v>4500</v>
      </c>
      <c r="S708" s="71">
        <v>5670</v>
      </c>
      <c r="T708" s="71">
        <v>5720</v>
      </c>
      <c r="U708" s="71">
        <v>6828</v>
      </c>
      <c r="V708" s="71">
        <v>8100</v>
      </c>
      <c r="W708" s="71">
        <v>7452</v>
      </c>
      <c r="X708" s="71">
        <v>9900</v>
      </c>
      <c r="Y708" s="35">
        <v>7911</v>
      </c>
      <c r="Z708" s="35">
        <v>9350</v>
      </c>
      <c r="AA708" s="35">
        <v>9376</v>
      </c>
      <c r="AB708" s="53">
        <v>11750</v>
      </c>
      <c r="AC708" s="53">
        <v>9776</v>
      </c>
      <c r="AD708" s="53">
        <v>12200</v>
      </c>
      <c r="AE708" s="53">
        <v>11996</v>
      </c>
      <c r="AF708" s="53">
        <v>14100</v>
      </c>
      <c r="AG708" s="53">
        <v>11405</v>
      </c>
      <c r="AH708" s="53">
        <v>13100</v>
      </c>
      <c r="AI708" s="53">
        <v>13100</v>
      </c>
      <c r="AJ708" s="53">
        <v>13000</v>
      </c>
      <c r="AK708" s="204">
        <f t="shared" si="429"/>
        <v>-100</v>
      </c>
      <c r="AL708" s="201">
        <f t="shared" si="430"/>
        <v>-0.007633587786259542</v>
      </c>
    </row>
    <row r="709" spans="1:38" s="24" customFormat="1" ht="12" customHeight="1">
      <c r="A709" s="25">
        <v>3040</v>
      </c>
      <c r="B709" s="26" t="s">
        <v>229</v>
      </c>
      <c r="C709" s="34">
        <v>178</v>
      </c>
      <c r="D709" s="34">
        <v>220</v>
      </c>
      <c r="E709" s="34">
        <v>292</v>
      </c>
      <c r="F709" s="34">
        <v>220</v>
      </c>
      <c r="G709" s="34">
        <v>40</v>
      </c>
      <c r="H709" s="34">
        <v>220</v>
      </c>
      <c r="I709" s="71">
        <v>126</v>
      </c>
      <c r="J709" s="71">
        <v>220</v>
      </c>
      <c r="K709" s="71">
        <v>220</v>
      </c>
      <c r="L709" s="71">
        <v>250</v>
      </c>
      <c r="M709" s="71">
        <v>0</v>
      </c>
      <c r="N709" s="71">
        <v>391</v>
      </c>
      <c r="O709" s="71">
        <v>710</v>
      </c>
      <c r="P709" s="71">
        <v>640</v>
      </c>
      <c r="Q709" s="71">
        <v>409</v>
      </c>
      <c r="R709" s="71">
        <v>675</v>
      </c>
      <c r="S709" s="71">
        <v>868</v>
      </c>
      <c r="T709" s="71">
        <v>960</v>
      </c>
      <c r="U709" s="71">
        <v>968</v>
      </c>
      <c r="V709" s="71">
        <v>673</v>
      </c>
      <c r="W709" s="71">
        <v>775</v>
      </c>
      <c r="X709" s="71">
        <v>800</v>
      </c>
      <c r="Y709" s="27">
        <v>800</v>
      </c>
      <c r="Z709" s="34">
        <v>1872</v>
      </c>
      <c r="AA709" s="34">
        <v>1873</v>
      </c>
      <c r="AB709" s="34">
        <v>1872</v>
      </c>
      <c r="AC709" s="34">
        <v>1970</v>
      </c>
      <c r="AD709" s="34">
        <v>1872</v>
      </c>
      <c r="AE709" s="34">
        <v>1872</v>
      </c>
      <c r="AF709" s="34">
        <v>2000</v>
      </c>
      <c r="AG709" s="194">
        <v>2000</v>
      </c>
      <c r="AH709" s="194">
        <v>1500</v>
      </c>
      <c r="AI709" s="194">
        <v>1500</v>
      </c>
      <c r="AJ709" s="194">
        <v>1500</v>
      </c>
      <c r="AK709" s="204">
        <f t="shared" si="429"/>
        <v>0</v>
      </c>
      <c r="AL709" s="201">
        <f t="shared" si="430"/>
        <v>0</v>
      </c>
    </row>
    <row r="710" spans="1:75" s="24" customFormat="1" ht="12" customHeight="1">
      <c r="A710" s="30"/>
      <c r="B710" s="26" t="s">
        <v>138</v>
      </c>
      <c r="C710" s="33">
        <f aca="true" t="shared" si="435" ref="C710:H710">SUM(C698:C709)</f>
        <v>38783</v>
      </c>
      <c r="D710" s="33">
        <f t="shared" si="435"/>
        <v>41850</v>
      </c>
      <c r="E710" s="33">
        <f t="shared" si="435"/>
        <v>44954</v>
      </c>
      <c r="F710" s="33">
        <f t="shared" si="435"/>
        <v>42350</v>
      </c>
      <c r="G710" s="33">
        <f>SUM(G698:G709)</f>
        <v>48548</v>
      </c>
      <c r="H710" s="33">
        <f t="shared" si="435"/>
        <v>49850</v>
      </c>
      <c r="I710" s="72">
        <f aca="true" t="shared" si="436" ref="I710:O710">SUM(I698:I709)</f>
        <v>49328</v>
      </c>
      <c r="J710" s="72">
        <f t="shared" si="436"/>
        <v>55300</v>
      </c>
      <c r="K710" s="72">
        <f t="shared" si="436"/>
        <v>55464</v>
      </c>
      <c r="L710" s="72">
        <f t="shared" si="436"/>
        <v>60775</v>
      </c>
      <c r="M710" s="72">
        <f t="shared" si="436"/>
        <v>50528</v>
      </c>
      <c r="N710" s="72">
        <f t="shared" si="436"/>
        <v>61978</v>
      </c>
      <c r="O710" s="72">
        <f t="shared" si="436"/>
        <v>64589</v>
      </c>
      <c r="P710" s="72">
        <f aca="true" t="shared" si="437" ref="P710:AB710">SUM(P698:P709)</f>
        <v>67845</v>
      </c>
      <c r="Q710" s="72">
        <f t="shared" si="437"/>
        <v>71900</v>
      </c>
      <c r="R710" s="72">
        <f t="shared" si="437"/>
        <v>92980</v>
      </c>
      <c r="S710" s="72">
        <f t="shared" si="437"/>
        <v>91098</v>
      </c>
      <c r="T710" s="72">
        <f t="shared" si="437"/>
        <v>98340</v>
      </c>
      <c r="U710" s="72">
        <f t="shared" si="437"/>
        <v>92040</v>
      </c>
      <c r="V710" s="72">
        <f t="shared" si="437"/>
        <v>92295</v>
      </c>
      <c r="W710" s="72">
        <f t="shared" si="437"/>
        <v>90399</v>
      </c>
      <c r="X710" s="72">
        <f t="shared" si="437"/>
        <v>94540</v>
      </c>
      <c r="Y710" s="36">
        <f t="shared" si="437"/>
        <v>85919</v>
      </c>
      <c r="Z710" s="36">
        <f t="shared" si="437"/>
        <v>95644</v>
      </c>
      <c r="AA710" s="36">
        <f t="shared" si="437"/>
        <v>92446</v>
      </c>
      <c r="AB710" s="36">
        <f t="shared" si="437"/>
        <v>100574</v>
      </c>
      <c r="AC710" s="36">
        <f aca="true" t="shared" si="438" ref="AC710:AH710">SUM(AC698:AC709)</f>
        <v>94857</v>
      </c>
      <c r="AD710" s="36">
        <f t="shared" si="438"/>
        <v>101244</v>
      </c>
      <c r="AE710" s="36">
        <f t="shared" si="438"/>
        <v>98487</v>
      </c>
      <c r="AF710" s="36">
        <f t="shared" si="438"/>
        <v>118405</v>
      </c>
      <c r="AG710" s="36">
        <f t="shared" si="438"/>
        <v>111846</v>
      </c>
      <c r="AH710" s="36">
        <f t="shared" si="438"/>
        <v>107160</v>
      </c>
      <c r="AI710" s="36">
        <f>SUM(AI698:AI709)</f>
        <v>107160</v>
      </c>
      <c r="AJ710" s="36">
        <f>SUM(AJ698:AJ709)</f>
        <v>111160</v>
      </c>
      <c r="AK710" s="206">
        <f t="shared" si="429"/>
        <v>4000</v>
      </c>
      <c r="AL710" s="202">
        <f t="shared" si="430"/>
        <v>0.03732736095558044</v>
      </c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</row>
    <row r="711" spans="1:75" s="24" customFormat="1" ht="12" customHeight="1">
      <c r="A711" s="30">
        <v>641</v>
      </c>
      <c r="B711" s="26" t="s">
        <v>81</v>
      </c>
      <c r="C711" s="33">
        <f aca="true" t="shared" si="439" ref="C711:I711">SUM(C697+C710)</f>
        <v>71214</v>
      </c>
      <c r="D711" s="33">
        <f t="shared" si="439"/>
        <v>74761</v>
      </c>
      <c r="E711" s="33">
        <f t="shared" si="439"/>
        <v>77046</v>
      </c>
      <c r="F711" s="33">
        <f t="shared" si="439"/>
        <v>76964.8575</v>
      </c>
      <c r="G711" s="33">
        <f t="shared" si="439"/>
        <v>75543</v>
      </c>
      <c r="H711" s="33">
        <f t="shared" si="439"/>
        <v>85504</v>
      </c>
      <c r="I711" s="33">
        <f t="shared" si="439"/>
        <v>84259</v>
      </c>
      <c r="J711" s="72">
        <f aca="true" t="shared" si="440" ref="J711:X711">SUM(J710+J697)</f>
        <v>92961.35250000001</v>
      </c>
      <c r="K711" s="72">
        <f t="shared" si="440"/>
        <v>95643</v>
      </c>
      <c r="L711" s="72">
        <f t="shared" si="440"/>
        <v>99880</v>
      </c>
      <c r="M711" s="72">
        <f t="shared" si="440"/>
        <v>87406</v>
      </c>
      <c r="N711" s="72">
        <f t="shared" si="440"/>
        <v>105090.7485</v>
      </c>
      <c r="O711" s="72">
        <f t="shared" si="440"/>
        <v>109649</v>
      </c>
      <c r="P711" s="72">
        <f t="shared" si="440"/>
        <v>112106.374</v>
      </c>
      <c r="Q711" s="72">
        <f t="shared" si="440"/>
        <v>112568</v>
      </c>
      <c r="R711" s="72">
        <f t="shared" si="440"/>
        <v>139765.7665</v>
      </c>
      <c r="S711" s="72">
        <f t="shared" si="440"/>
        <v>138894</v>
      </c>
      <c r="T711" s="72">
        <f t="shared" si="440"/>
        <v>146996.7235</v>
      </c>
      <c r="U711" s="72">
        <f t="shared" si="440"/>
        <v>139224</v>
      </c>
      <c r="V711" s="72">
        <f t="shared" si="440"/>
        <v>141178.865</v>
      </c>
      <c r="W711" s="72">
        <f t="shared" si="440"/>
        <v>140833</v>
      </c>
      <c r="X711" s="72">
        <f t="shared" si="440"/>
        <v>143423.865</v>
      </c>
      <c r="Y711" s="36">
        <f aca="true" t="shared" si="441" ref="Y711:AD711">SUM(Y697+Y710)</f>
        <v>134945</v>
      </c>
      <c r="Z711" s="36">
        <f t="shared" si="441"/>
        <v>145481.644</v>
      </c>
      <c r="AA711" s="36">
        <f t="shared" si="441"/>
        <v>142573</v>
      </c>
      <c r="AB711" s="36">
        <f t="shared" si="441"/>
        <v>150988.648</v>
      </c>
      <c r="AC711" s="36">
        <f t="shared" si="441"/>
        <v>144159</v>
      </c>
      <c r="AD711" s="36">
        <f t="shared" si="441"/>
        <v>152558.602</v>
      </c>
      <c r="AE711" s="36">
        <f aca="true" t="shared" si="442" ref="AE711:AJ711">SUM(AE697+AE710)</f>
        <v>148349</v>
      </c>
      <c r="AF711" s="36">
        <f t="shared" si="442"/>
        <v>171210.5545</v>
      </c>
      <c r="AG711" s="36">
        <f t="shared" si="442"/>
        <v>159288</v>
      </c>
      <c r="AH711" s="36">
        <f t="shared" si="442"/>
        <v>160818.14250000002</v>
      </c>
      <c r="AI711" s="36">
        <f t="shared" si="442"/>
        <v>160818.14250000002</v>
      </c>
      <c r="AJ711" s="36">
        <f t="shared" si="442"/>
        <v>163047.3</v>
      </c>
      <c r="AK711" s="206">
        <f t="shared" si="429"/>
        <v>2229.157499999972</v>
      </c>
      <c r="AL711" s="202">
        <f t="shared" si="430"/>
        <v>0.01386135584795709</v>
      </c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</row>
    <row r="712" spans="1:38" ht="12" customHeight="1">
      <c r="A712" s="3">
        <v>645</v>
      </c>
      <c r="B712" s="29" t="s">
        <v>82</v>
      </c>
      <c r="C712" s="3" t="s">
        <v>1</v>
      </c>
      <c r="D712" s="6" t="s">
        <v>2</v>
      </c>
      <c r="E712" s="6" t="s">
        <v>1</v>
      </c>
      <c r="F712" s="6" t="s">
        <v>2</v>
      </c>
      <c r="G712" s="6" t="s">
        <v>1</v>
      </c>
      <c r="H712" s="6" t="s">
        <v>2</v>
      </c>
      <c r="I712" s="6" t="s">
        <v>1</v>
      </c>
      <c r="J712" s="6" t="s">
        <v>2</v>
      </c>
      <c r="K712" s="6" t="s">
        <v>1</v>
      </c>
      <c r="L712" s="6" t="s">
        <v>2</v>
      </c>
      <c r="M712" s="6" t="s">
        <v>1</v>
      </c>
      <c r="N712" s="6" t="s">
        <v>2</v>
      </c>
      <c r="O712" s="6" t="s">
        <v>1</v>
      </c>
      <c r="P712" s="6" t="s">
        <v>2</v>
      </c>
      <c r="Q712" s="6" t="s">
        <v>41</v>
      </c>
      <c r="R712" s="6" t="s">
        <v>2</v>
      </c>
      <c r="S712" s="6" t="s">
        <v>1</v>
      </c>
      <c r="T712" s="6" t="s">
        <v>2</v>
      </c>
      <c r="U712" s="6" t="s">
        <v>41</v>
      </c>
      <c r="V712" s="6" t="s">
        <v>2</v>
      </c>
      <c r="W712" s="6" t="s">
        <v>1</v>
      </c>
      <c r="X712" s="6" t="s">
        <v>2</v>
      </c>
      <c r="Y712" s="6" t="s">
        <v>1</v>
      </c>
      <c r="Z712" s="6" t="s">
        <v>2</v>
      </c>
      <c r="AA712" s="6" t="s">
        <v>1</v>
      </c>
      <c r="AB712" s="6" t="s">
        <v>2</v>
      </c>
      <c r="AC712" s="3" t="s">
        <v>1</v>
      </c>
      <c r="AD712" s="3" t="s">
        <v>2</v>
      </c>
      <c r="AE712" s="3" t="s">
        <v>1</v>
      </c>
      <c r="AF712" s="3" t="s">
        <v>2</v>
      </c>
      <c r="AG712" s="3" t="s">
        <v>1</v>
      </c>
      <c r="AH712" s="3" t="s">
        <v>2</v>
      </c>
      <c r="AI712" s="3" t="s">
        <v>3</v>
      </c>
      <c r="AJ712" s="3" t="s">
        <v>2</v>
      </c>
      <c r="AK712" s="197" t="s">
        <v>461</v>
      </c>
      <c r="AL712" s="197" t="s">
        <v>462</v>
      </c>
    </row>
    <row r="713" spans="1:38" ht="12" customHeight="1">
      <c r="A713" s="3"/>
      <c r="B713" s="29"/>
      <c r="C713" s="3" t="s">
        <v>4</v>
      </c>
      <c r="D713" s="6" t="s">
        <v>5</v>
      </c>
      <c r="E713" s="6" t="s">
        <v>5</v>
      </c>
      <c r="F713" s="6" t="s">
        <v>6</v>
      </c>
      <c r="G713" s="6" t="s">
        <v>6</v>
      </c>
      <c r="H713" s="6" t="s">
        <v>7</v>
      </c>
      <c r="I713" s="6" t="s">
        <v>7</v>
      </c>
      <c r="J713" s="6" t="s">
        <v>8</v>
      </c>
      <c r="K713" s="6" t="s">
        <v>8</v>
      </c>
      <c r="L713" s="6" t="s">
        <v>9</v>
      </c>
      <c r="M713" s="6" t="s">
        <v>9</v>
      </c>
      <c r="N713" s="6" t="s">
        <v>42</v>
      </c>
      <c r="O713" s="6" t="s">
        <v>10</v>
      </c>
      <c r="P713" s="6" t="s">
        <v>43</v>
      </c>
      <c r="Q713" s="6" t="s">
        <v>43</v>
      </c>
      <c r="R713" s="6" t="s">
        <v>44</v>
      </c>
      <c r="S713" s="6" t="s">
        <v>12</v>
      </c>
      <c r="T713" s="6" t="s">
        <v>13</v>
      </c>
      <c r="U713" s="6" t="s">
        <v>13</v>
      </c>
      <c r="V713" s="6" t="s">
        <v>14</v>
      </c>
      <c r="W713" s="6" t="s">
        <v>14</v>
      </c>
      <c r="X713" s="6" t="s">
        <v>15</v>
      </c>
      <c r="Y713" s="6" t="s">
        <v>15</v>
      </c>
      <c r="Z713" s="6" t="s">
        <v>16</v>
      </c>
      <c r="AA713" s="6" t="s">
        <v>16</v>
      </c>
      <c r="AB713" s="6" t="s">
        <v>17</v>
      </c>
      <c r="AC713" s="6" t="s">
        <v>17</v>
      </c>
      <c r="AD713" s="6" t="s">
        <v>427</v>
      </c>
      <c r="AE713" s="6" t="s">
        <v>427</v>
      </c>
      <c r="AF713" s="6" t="s">
        <v>439</v>
      </c>
      <c r="AG713" s="6" t="s">
        <v>439</v>
      </c>
      <c r="AH713" s="6" t="s">
        <v>452</v>
      </c>
      <c r="AI713" s="6" t="s">
        <v>452</v>
      </c>
      <c r="AJ713" s="243" t="s">
        <v>464</v>
      </c>
      <c r="AK713" s="198" t="s">
        <v>463</v>
      </c>
      <c r="AL713" s="198" t="s">
        <v>463</v>
      </c>
    </row>
    <row r="714" spans="1:75" ht="12" customHeight="1">
      <c r="A714" s="25">
        <v>1001</v>
      </c>
      <c r="B714" s="26" t="s">
        <v>90</v>
      </c>
      <c r="C714" s="34">
        <v>39988</v>
      </c>
      <c r="D714" s="34">
        <v>35195</v>
      </c>
      <c r="E714" s="32">
        <v>31581</v>
      </c>
      <c r="F714" s="32">
        <v>37205</v>
      </c>
      <c r="G714" s="32">
        <v>41102</v>
      </c>
      <c r="H714" s="32">
        <v>38325</v>
      </c>
      <c r="I714" s="54">
        <v>38477</v>
      </c>
      <c r="J714" s="54">
        <v>42018</v>
      </c>
      <c r="K714" s="54">
        <v>41743</v>
      </c>
      <c r="L714" s="54">
        <v>43261</v>
      </c>
      <c r="M714" s="54">
        <v>43566</v>
      </c>
      <c r="N714" s="54">
        <v>44335</v>
      </c>
      <c r="O714" s="54">
        <v>45486</v>
      </c>
      <c r="P714" s="54">
        <v>45445</v>
      </c>
      <c r="Q714" s="54">
        <v>44668</v>
      </c>
      <c r="R714" s="54">
        <v>46207</v>
      </c>
      <c r="S714" s="54">
        <v>46205</v>
      </c>
      <c r="T714" s="54">
        <v>48055</v>
      </c>
      <c r="U714" s="54">
        <v>46729</v>
      </c>
      <c r="V714" s="54">
        <v>50177</v>
      </c>
      <c r="W714" s="54">
        <v>48127</v>
      </c>
      <c r="X714" s="54">
        <v>50177</v>
      </c>
      <c r="Y714" s="35">
        <v>51760</v>
      </c>
      <c r="Z714" s="35">
        <v>42905</v>
      </c>
      <c r="AA714" s="35">
        <v>42585</v>
      </c>
      <c r="AB714" s="35">
        <v>44020</v>
      </c>
      <c r="AC714" s="35">
        <v>40720</v>
      </c>
      <c r="AD714" s="35">
        <v>44770</v>
      </c>
      <c r="AE714" s="35">
        <v>44032</v>
      </c>
      <c r="AF714" s="35">
        <v>45760</v>
      </c>
      <c r="AG714" s="35">
        <v>61362</v>
      </c>
      <c r="AH714" s="35">
        <v>45450</v>
      </c>
      <c r="AI714" s="35">
        <v>45450</v>
      </c>
      <c r="AJ714" s="35">
        <v>43635</v>
      </c>
      <c r="AK714" s="204">
        <f>SUM(AJ714-AH714)</f>
        <v>-1815</v>
      </c>
      <c r="AL714" s="201">
        <f>SUM(AK714/AH714)</f>
        <v>-0.03993399339933994</v>
      </c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</row>
    <row r="715" spans="1:38" ht="12" customHeight="1">
      <c r="A715" s="25">
        <v>1002</v>
      </c>
      <c r="B715" s="26" t="s">
        <v>91</v>
      </c>
      <c r="C715" s="34">
        <v>19910</v>
      </c>
      <c r="D715" s="34">
        <v>26520</v>
      </c>
      <c r="E715" s="32">
        <v>28558</v>
      </c>
      <c r="F715" s="32">
        <v>27318</v>
      </c>
      <c r="G715" s="32">
        <v>24368</v>
      </c>
      <c r="H715" s="32">
        <v>28140</v>
      </c>
      <c r="I715" s="54">
        <v>19284</v>
      </c>
      <c r="J715" s="54">
        <v>29608</v>
      </c>
      <c r="K715" s="54">
        <v>23267</v>
      </c>
      <c r="L715" s="54">
        <v>30688</v>
      </c>
      <c r="M715" s="54">
        <v>26158</v>
      </c>
      <c r="N715" s="54">
        <v>34346</v>
      </c>
      <c r="O715" s="54">
        <v>31691</v>
      </c>
      <c r="P715" s="54">
        <v>37252</v>
      </c>
      <c r="Q715" s="54">
        <v>32394</v>
      </c>
      <c r="R715" s="54">
        <v>36833</v>
      </c>
      <c r="S715" s="54">
        <v>26405</v>
      </c>
      <c r="T715" s="54">
        <v>38461</v>
      </c>
      <c r="U715" s="54">
        <v>33802</v>
      </c>
      <c r="V715" s="54">
        <v>39094</v>
      </c>
      <c r="W715" s="54">
        <v>28974</v>
      </c>
      <c r="X715" s="54">
        <v>39094</v>
      </c>
      <c r="Y715" s="35">
        <v>35050</v>
      </c>
      <c r="Z715" s="35">
        <v>39860</v>
      </c>
      <c r="AA715" s="35">
        <v>34410</v>
      </c>
      <c r="AB715" s="35">
        <v>47486</v>
      </c>
      <c r="AC715" s="35">
        <v>37604</v>
      </c>
      <c r="AD715" s="35">
        <v>48950</v>
      </c>
      <c r="AE715" s="35">
        <v>47240</v>
      </c>
      <c r="AF715" s="35">
        <v>49922</v>
      </c>
      <c r="AG715" s="35">
        <v>38594</v>
      </c>
      <c r="AH715" s="35">
        <v>56340</v>
      </c>
      <c r="AI715" s="35">
        <v>56340</v>
      </c>
      <c r="AJ715" s="35">
        <v>57780</v>
      </c>
      <c r="AK715" s="204">
        <f aca="true" t="shared" si="443" ref="AK715:AK739">SUM(AJ715-AH715)</f>
        <v>1440</v>
      </c>
      <c r="AL715" s="201">
        <f aca="true" t="shared" si="444" ref="AL715:AL739">SUM(AK715/AH715)</f>
        <v>0.025559105431309903</v>
      </c>
    </row>
    <row r="716" spans="1:38" s="24" customFormat="1" ht="12" customHeight="1">
      <c r="A716" s="25">
        <v>1003</v>
      </c>
      <c r="B716" s="26" t="s">
        <v>189</v>
      </c>
      <c r="C716" s="34">
        <v>157</v>
      </c>
      <c r="D716" s="34">
        <v>180</v>
      </c>
      <c r="E716" s="32"/>
      <c r="F716" s="32">
        <v>180</v>
      </c>
      <c r="G716" s="32">
        <v>121</v>
      </c>
      <c r="H716" s="32">
        <v>185</v>
      </c>
      <c r="I716" s="54">
        <v>7</v>
      </c>
      <c r="J716" s="54">
        <v>190</v>
      </c>
      <c r="K716" s="54">
        <v>312</v>
      </c>
      <c r="L716" s="54">
        <v>225</v>
      </c>
      <c r="M716" s="54">
        <v>254</v>
      </c>
      <c r="N716" s="54">
        <v>230</v>
      </c>
      <c r="O716" s="54">
        <v>220</v>
      </c>
      <c r="P716" s="54">
        <v>237</v>
      </c>
      <c r="Q716" s="54">
        <v>136</v>
      </c>
      <c r="R716" s="54">
        <v>247</v>
      </c>
      <c r="S716" s="54">
        <v>261</v>
      </c>
      <c r="T716" s="54">
        <v>257</v>
      </c>
      <c r="U716" s="54">
        <v>179</v>
      </c>
      <c r="V716" s="54">
        <v>267</v>
      </c>
      <c r="W716" s="54">
        <v>239</v>
      </c>
      <c r="X716" s="54">
        <v>267</v>
      </c>
      <c r="Y716" s="27">
        <v>0</v>
      </c>
      <c r="Z716" s="27">
        <v>271</v>
      </c>
      <c r="AA716" s="27">
        <v>250</v>
      </c>
      <c r="AB716" s="27">
        <v>280</v>
      </c>
      <c r="AC716" s="27">
        <v>167</v>
      </c>
      <c r="AD716" s="27">
        <v>285</v>
      </c>
      <c r="AE716" s="27">
        <v>162</v>
      </c>
      <c r="AF716" s="27">
        <v>292</v>
      </c>
      <c r="AG716" s="27">
        <v>144</v>
      </c>
      <c r="AH716" s="27">
        <v>275</v>
      </c>
      <c r="AI716" s="27">
        <v>275</v>
      </c>
      <c r="AJ716" s="27">
        <v>275</v>
      </c>
      <c r="AK716" s="204">
        <f t="shared" si="443"/>
        <v>0</v>
      </c>
      <c r="AL716" s="201">
        <f t="shared" si="444"/>
        <v>0</v>
      </c>
    </row>
    <row r="717" spans="1:38" ht="12" customHeight="1">
      <c r="A717" s="25">
        <v>1020</v>
      </c>
      <c r="B717" s="26" t="s">
        <v>93</v>
      </c>
      <c r="C717" s="34">
        <v>3852</v>
      </c>
      <c r="D717" s="34">
        <v>4735</v>
      </c>
      <c r="E717" s="32">
        <v>5378</v>
      </c>
      <c r="F717" s="32">
        <v>4950</v>
      </c>
      <c r="G717" s="32">
        <v>5811</v>
      </c>
      <c r="H717" s="32">
        <v>5099</v>
      </c>
      <c r="I717" s="54">
        <v>5072</v>
      </c>
      <c r="J717" s="54">
        <f>SUM(J714:J716)*0.0765</f>
        <v>5493.924</v>
      </c>
      <c r="K717" s="54">
        <v>5818</v>
      </c>
      <c r="L717" s="54">
        <v>5674</v>
      </c>
      <c r="M717" s="54">
        <v>5998</v>
      </c>
      <c r="N717" s="54">
        <f>SUM(N714:N716)*0.0765</f>
        <v>6036.6915</v>
      </c>
      <c r="O717" s="54">
        <v>5383</v>
      </c>
      <c r="P717" s="54">
        <v>6353</v>
      </c>
      <c r="Q717" s="54">
        <v>6743</v>
      </c>
      <c r="R717" s="54">
        <f>SUM(R714:R716)*0.0765</f>
        <v>6371.4555</v>
      </c>
      <c r="S717" s="54">
        <v>6476</v>
      </c>
      <c r="T717" s="54">
        <f>SUM(T714:T716)*0.0765</f>
        <v>6638.1345</v>
      </c>
      <c r="U717" s="54">
        <v>7600</v>
      </c>
      <c r="V717" s="54">
        <f>SUM(V714:V716)*0.0765</f>
        <v>6849.657</v>
      </c>
      <c r="W717" s="54">
        <v>6548</v>
      </c>
      <c r="X717" s="54">
        <f>SUM(X714:X716)*0.0765</f>
        <v>6849.657</v>
      </c>
      <c r="Y717" s="35">
        <v>6850</v>
      </c>
      <c r="Z717" s="35">
        <f>SUM(Z714:Z716)*0.0765</f>
        <v>6352.254</v>
      </c>
      <c r="AA717" s="35">
        <v>6625</v>
      </c>
      <c r="AB717" s="35">
        <f>SUM(AB714:AB716)*0.0765</f>
        <v>7021.629</v>
      </c>
      <c r="AC717" s="35">
        <v>5909</v>
      </c>
      <c r="AD717" s="35">
        <f>SUM(AD714:AD716)*0.0765</f>
        <v>7191.3825</v>
      </c>
      <c r="AE717" s="35">
        <v>6053</v>
      </c>
      <c r="AF717" s="35">
        <f>SUM(AF714:AF716)*0.0765</f>
        <v>7342.0109999999995</v>
      </c>
      <c r="AG717" s="35">
        <v>6037</v>
      </c>
      <c r="AH717" s="35">
        <f>SUM(AH714:AH716)*0.0765</f>
        <v>7807.9725</v>
      </c>
      <c r="AI717" s="35">
        <f>SUM(AI714:AI716)*0.0765</f>
        <v>7807.9725</v>
      </c>
      <c r="AJ717" s="35">
        <f>SUM(AJ714:AJ716)*0.0765</f>
        <v>7779.285</v>
      </c>
      <c r="AK717" s="204">
        <f t="shared" si="443"/>
        <v>-28.6875</v>
      </c>
      <c r="AL717" s="201">
        <f t="shared" si="444"/>
        <v>-0.003674129231372165</v>
      </c>
    </row>
    <row r="718" spans="1:75" s="24" customFormat="1" ht="12" customHeight="1">
      <c r="A718" s="30"/>
      <c r="B718" s="26" t="s">
        <v>130</v>
      </c>
      <c r="C718" s="33">
        <f aca="true" t="shared" si="445" ref="C718:H718">SUM(C714:C717)</f>
        <v>63907</v>
      </c>
      <c r="D718" s="33">
        <f t="shared" si="445"/>
        <v>66630</v>
      </c>
      <c r="E718" s="51">
        <f t="shared" si="445"/>
        <v>65517</v>
      </c>
      <c r="F718" s="51">
        <f t="shared" si="445"/>
        <v>69653</v>
      </c>
      <c r="G718" s="51">
        <f>SUM(G714:G717)</f>
        <v>71402</v>
      </c>
      <c r="H718" s="51">
        <f t="shared" si="445"/>
        <v>71749</v>
      </c>
      <c r="I718" s="70">
        <f aca="true" t="shared" si="446" ref="I718:X718">SUM(I714:I717)</f>
        <v>62840</v>
      </c>
      <c r="J718" s="70">
        <f t="shared" si="446"/>
        <v>77309.924</v>
      </c>
      <c r="K718" s="70">
        <f t="shared" si="446"/>
        <v>71140</v>
      </c>
      <c r="L718" s="70">
        <f t="shared" si="446"/>
        <v>79848</v>
      </c>
      <c r="M718" s="70">
        <f t="shared" si="446"/>
        <v>75976</v>
      </c>
      <c r="N718" s="70">
        <f t="shared" si="446"/>
        <v>84947.6915</v>
      </c>
      <c r="O718" s="70">
        <f t="shared" si="446"/>
        <v>82780</v>
      </c>
      <c r="P718" s="70">
        <f t="shared" si="446"/>
        <v>89287</v>
      </c>
      <c r="Q718" s="70">
        <f t="shared" si="446"/>
        <v>83941</v>
      </c>
      <c r="R718" s="70">
        <f t="shared" si="446"/>
        <v>89658.4555</v>
      </c>
      <c r="S718" s="70">
        <f t="shared" si="446"/>
        <v>79347</v>
      </c>
      <c r="T718" s="70">
        <f t="shared" si="446"/>
        <v>93411.1345</v>
      </c>
      <c r="U718" s="70">
        <f t="shared" si="446"/>
        <v>88310</v>
      </c>
      <c r="V718" s="70">
        <f t="shared" si="446"/>
        <v>96387.657</v>
      </c>
      <c r="W718" s="70">
        <f t="shared" si="446"/>
        <v>83888</v>
      </c>
      <c r="X718" s="70">
        <f t="shared" si="446"/>
        <v>96387.657</v>
      </c>
      <c r="Y718" s="36">
        <f aca="true" t="shared" si="447" ref="Y718:AD718">SUM(Y714:Y717)</f>
        <v>93660</v>
      </c>
      <c r="Z718" s="36">
        <f t="shared" si="447"/>
        <v>89388.254</v>
      </c>
      <c r="AA718" s="36">
        <f t="shared" si="447"/>
        <v>83870</v>
      </c>
      <c r="AB718" s="36">
        <f t="shared" si="447"/>
        <v>98807.629</v>
      </c>
      <c r="AC718" s="36">
        <f t="shared" si="447"/>
        <v>84400</v>
      </c>
      <c r="AD718" s="36">
        <f t="shared" si="447"/>
        <v>101196.3825</v>
      </c>
      <c r="AE718" s="36">
        <f aca="true" t="shared" si="448" ref="AE718:AJ718">SUM(AE714:AE717)</f>
        <v>97487</v>
      </c>
      <c r="AF718" s="36">
        <f t="shared" si="448"/>
        <v>103316.011</v>
      </c>
      <c r="AG718" s="36">
        <f t="shared" si="448"/>
        <v>106137</v>
      </c>
      <c r="AH718" s="36">
        <f t="shared" si="448"/>
        <v>109872.9725</v>
      </c>
      <c r="AI718" s="36">
        <f t="shared" si="448"/>
        <v>109872.9725</v>
      </c>
      <c r="AJ718" s="36">
        <f t="shared" si="448"/>
        <v>109469.285</v>
      </c>
      <c r="AK718" s="206">
        <f t="shared" si="443"/>
        <v>-403.6875</v>
      </c>
      <c r="AL718" s="202">
        <f t="shared" si="444"/>
        <v>-0.003674129231372165</v>
      </c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</row>
    <row r="719" spans="1:38" ht="12" customHeight="1">
      <c r="A719" s="25">
        <v>2002</v>
      </c>
      <c r="B719" s="26" t="s">
        <v>96</v>
      </c>
      <c r="C719" s="34">
        <v>1503</v>
      </c>
      <c r="D719" s="34">
        <v>1300</v>
      </c>
      <c r="E719" s="34">
        <v>1036</v>
      </c>
      <c r="F719" s="34">
        <v>1300</v>
      </c>
      <c r="G719" s="34">
        <v>1004</v>
      </c>
      <c r="H719" s="34">
        <v>1300</v>
      </c>
      <c r="I719" s="52">
        <v>1300</v>
      </c>
      <c r="J719" s="52">
        <v>1300</v>
      </c>
      <c r="K719" s="52">
        <v>1313</v>
      </c>
      <c r="L719" s="52">
        <v>1300</v>
      </c>
      <c r="M719" s="52">
        <v>1209</v>
      </c>
      <c r="N719" s="52">
        <v>1500</v>
      </c>
      <c r="O719" s="52">
        <v>1344</v>
      </c>
      <c r="P719" s="52">
        <v>2000</v>
      </c>
      <c r="Q719" s="52">
        <v>2314</v>
      </c>
      <c r="R719" s="52">
        <v>2000</v>
      </c>
      <c r="S719" s="52">
        <v>1814</v>
      </c>
      <c r="T719" s="52">
        <v>2120</v>
      </c>
      <c r="U719" s="52">
        <v>2211</v>
      </c>
      <c r="V719" s="52">
        <v>2400</v>
      </c>
      <c r="W719" s="52">
        <v>2497</v>
      </c>
      <c r="X719" s="52">
        <v>2400</v>
      </c>
      <c r="Y719" s="35">
        <v>2479</v>
      </c>
      <c r="Z719" s="35">
        <v>2500</v>
      </c>
      <c r="AA719" s="35">
        <v>3016</v>
      </c>
      <c r="AB719" s="35">
        <v>2500</v>
      </c>
      <c r="AC719" s="35">
        <v>3983</v>
      </c>
      <c r="AD719" s="35">
        <v>3000</v>
      </c>
      <c r="AE719" s="35">
        <v>3783</v>
      </c>
      <c r="AF719" s="35">
        <v>4000</v>
      </c>
      <c r="AG719" s="35">
        <v>4171</v>
      </c>
      <c r="AH719" s="35">
        <v>4000</v>
      </c>
      <c r="AI719" s="35">
        <v>4000</v>
      </c>
      <c r="AJ719" s="35">
        <v>4600</v>
      </c>
      <c r="AK719" s="204">
        <f t="shared" si="443"/>
        <v>600</v>
      </c>
      <c r="AL719" s="201">
        <f t="shared" si="444"/>
        <v>0.15</v>
      </c>
    </row>
    <row r="720" spans="1:38" ht="12" customHeight="1">
      <c r="A720" s="25">
        <v>2003</v>
      </c>
      <c r="B720" s="26" t="s">
        <v>275</v>
      </c>
      <c r="C720" s="34">
        <v>1107</v>
      </c>
      <c r="D720" s="34">
        <v>1500</v>
      </c>
      <c r="E720" s="34">
        <v>407</v>
      </c>
      <c r="F720" s="34">
        <v>1500</v>
      </c>
      <c r="G720" s="34">
        <v>952</v>
      </c>
      <c r="H720" s="34">
        <v>1500</v>
      </c>
      <c r="I720" s="52">
        <v>2188</v>
      </c>
      <c r="J720" s="52">
        <v>2000</v>
      </c>
      <c r="K720" s="52">
        <v>1995</v>
      </c>
      <c r="L720" s="52">
        <v>2200</v>
      </c>
      <c r="M720" s="52">
        <v>1721</v>
      </c>
      <c r="N720" s="52">
        <v>2200</v>
      </c>
      <c r="O720" s="52">
        <v>2829</v>
      </c>
      <c r="P720" s="52">
        <v>3000</v>
      </c>
      <c r="Q720" s="52">
        <v>2973</v>
      </c>
      <c r="R720" s="52">
        <v>3000</v>
      </c>
      <c r="S720" s="52">
        <v>3053</v>
      </c>
      <c r="T720" s="52">
        <v>3000</v>
      </c>
      <c r="U720" s="52">
        <v>2771</v>
      </c>
      <c r="V720" s="52">
        <v>3000</v>
      </c>
      <c r="W720" s="52">
        <v>3026</v>
      </c>
      <c r="X720" s="52">
        <v>3000</v>
      </c>
      <c r="Y720" s="35">
        <v>3912</v>
      </c>
      <c r="Z720" s="35">
        <v>3500</v>
      </c>
      <c r="AA720" s="35">
        <v>3547</v>
      </c>
      <c r="AB720" s="35">
        <v>4500</v>
      </c>
      <c r="AC720" s="35">
        <v>4043</v>
      </c>
      <c r="AD720" s="35">
        <v>4500</v>
      </c>
      <c r="AE720" s="35">
        <v>4256</v>
      </c>
      <c r="AF720" s="35">
        <v>5000</v>
      </c>
      <c r="AG720" s="35">
        <v>6418</v>
      </c>
      <c r="AH720" s="35">
        <v>5400</v>
      </c>
      <c r="AI720" s="35">
        <v>5400</v>
      </c>
      <c r="AJ720" s="35">
        <v>6600</v>
      </c>
      <c r="AK720" s="204">
        <f t="shared" si="443"/>
        <v>1200</v>
      </c>
      <c r="AL720" s="201">
        <f t="shared" si="444"/>
        <v>0.2222222222222222</v>
      </c>
    </row>
    <row r="721" spans="1:38" ht="12" customHeight="1">
      <c r="A721" s="25">
        <v>2010</v>
      </c>
      <c r="B721" s="26" t="s">
        <v>104</v>
      </c>
      <c r="C721" s="34">
        <v>8150</v>
      </c>
      <c r="D721" s="34">
        <v>8000</v>
      </c>
      <c r="E721" s="34">
        <v>7988</v>
      </c>
      <c r="F721" s="34">
        <v>8000</v>
      </c>
      <c r="G721" s="34">
        <v>8268</v>
      </c>
      <c r="H721" s="34">
        <v>8000</v>
      </c>
      <c r="I721" s="52">
        <v>9769</v>
      </c>
      <c r="J721" s="52">
        <v>8300</v>
      </c>
      <c r="K721" s="52">
        <v>8181</v>
      </c>
      <c r="L721" s="52">
        <v>9500</v>
      </c>
      <c r="M721" s="52">
        <v>9673</v>
      </c>
      <c r="N721" s="52">
        <v>9500</v>
      </c>
      <c r="O721" s="52">
        <v>10496</v>
      </c>
      <c r="P721" s="52">
        <v>9700</v>
      </c>
      <c r="Q721" s="52">
        <v>9673</v>
      </c>
      <c r="R721" s="52">
        <v>10800</v>
      </c>
      <c r="S721" s="52">
        <v>16069</v>
      </c>
      <c r="T721" s="52">
        <v>16200</v>
      </c>
      <c r="U721" s="52">
        <v>16711</v>
      </c>
      <c r="V721" s="52">
        <v>16200</v>
      </c>
      <c r="W721" s="52">
        <v>15106</v>
      </c>
      <c r="X721" s="52">
        <v>15000</v>
      </c>
      <c r="Y721" s="35">
        <v>12515</v>
      </c>
      <c r="Z721" s="35">
        <v>15000</v>
      </c>
      <c r="AA721" s="35">
        <v>11772</v>
      </c>
      <c r="AB721" s="53">
        <v>13900</v>
      </c>
      <c r="AC721" s="53">
        <v>14059</v>
      </c>
      <c r="AD721" s="53">
        <v>13900</v>
      </c>
      <c r="AE721" s="53">
        <v>12571</v>
      </c>
      <c r="AF721" s="53">
        <v>13900</v>
      </c>
      <c r="AG721" s="53">
        <v>12772</v>
      </c>
      <c r="AH721" s="53">
        <v>13900</v>
      </c>
      <c r="AI721" s="53">
        <v>13900</v>
      </c>
      <c r="AJ721" s="53">
        <v>16500</v>
      </c>
      <c r="AK721" s="204">
        <f t="shared" si="443"/>
        <v>2600</v>
      </c>
      <c r="AL721" s="201">
        <f t="shared" si="444"/>
        <v>0.18705035971223022</v>
      </c>
    </row>
    <row r="722" spans="1:38" ht="12" customHeight="1">
      <c r="A722" s="25">
        <v>2019</v>
      </c>
      <c r="B722" s="26" t="s">
        <v>284</v>
      </c>
      <c r="C722" s="34"/>
      <c r="D722" s="34"/>
      <c r="E722" s="34"/>
      <c r="F722" s="34"/>
      <c r="G722" s="34"/>
      <c r="H722" s="34"/>
      <c r="I722" s="71"/>
      <c r="J722" s="71"/>
      <c r="K722" s="71"/>
      <c r="L722" s="71"/>
      <c r="M722" s="71"/>
      <c r="N722" s="71"/>
      <c r="O722" s="71"/>
      <c r="P722" s="71"/>
      <c r="Q722" s="71"/>
      <c r="R722" s="71">
        <v>6500</v>
      </c>
      <c r="S722" s="71">
        <v>5379</v>
      </c>
      <c r="T722" s="71">
        <v>10000</v>
      </c>
      <c r="U722" s="71">
        <v>9574</v>
      </c>
      <c r="V722" s="71">
        <v>8000</v>
      </c>
      <c r="W722" s="71">
        <v>5961</v>
      </c>
      <c r="X722" s="71">
        <v>10000</v>
      </c>
      <c r="Y722" s="35">
        <v>0</v>
      </c>
      <c r="Z722" s="35">
        <v>7500</v>
      </c>
      <c r="AA722" s="35">
        <v>12213</v>
      </c>
      <c r="AB722" s="35">
        <v>7500</v>
      </c>
      <c r="AC722" s="35">
        <v>8910</v>
      </c>
      <c r="AD722" s="35">
        <v>5000</v>
      </c>
      <c r="AE722" s="35">
        <v>14012</v>
      </c>
      <c r="AF722" s="35">
        <v>5000</v>
      </c>
      <c r="AG722" s="35">
        <v>7556</v>
      </c>
      <c r="AH722" s="35">
        <v>5000</v>
      </c>
      <c r="AI722" s="35">
        <v>5000</v>
      </c>
      <c r="AJ722" s="35">
        <v>3500</v>
      </c>
      <c r="AK722" s="204">
        <f t="shared" si="443"/>
        <v>-1500</v>
      </c>
      <c r="AL722" s="201">
        <f t="shared" si="444"/>
        <v>-0.3</v>
      </c>
    </row>
    <row r="723" spans="1:38" ht="12" customHeight="1">
      <c r="A723" s="25">
        <v>2022</v>
      </c>
      <c r="B723" s="26" t="s">
        <v>109</v>
      </c>
      <c r="C723" s="34">
        <v>526</v>
      </c>
      <c r="D723" s="34">
        <v>575</v>
      </c>
      <c r="E723" s="34">
        <v>630</v>
      </c>
      <c r="F723" s="34">
        <v>575</v>
      </c>
      <c r="G723" s="34">
        <v>405</v>
      </c>
      <c r="H723" s="34">
        <v>575</v>
      </c>
      <c r="I723" s="52">
        <v>576</v>
      </c>
      <c r="J723" s="52">
        <v>575</v>
      </c>
      <c r="K723" s="52">
        <v>556</v>
      </c>
      <c r="L723" s="52">
        <v>725</v>
      </c>
      <c r="M723" s="52">
        <v>657</v>
      </c>
      <c r="N723" s="52">
        <v>725</v>
      </c>
      <c r="O723" s="52">
        <v>863</v>
      </c>
      <c r="P723" s="52">
        <v>840</v>
      </c>
      <c r="Q723" s="52">
        <v>977</v>
      </c>
      <c r="R723" s="52">
        <v>840</v>
      </c>
      <c r="S723" s="52">
        <v>806</v>
      </c>
      <c r="T723" s="52">
        <v>665</v>
      </c>
      <c r="U723" s="52">
        <v>584</v>
      </c>
      <c r="V723" s="52">
        <v>665</v>
      </c>
      <c r="W723" s="52">
        <v>484</v>
      </c>
      <c r="X723" s="52">
        <v>875</v>
      </c>
      <c r="Y723" s="27">
        <v>905</v>
      </c>
      <c r="Z723" s="27">
        <v>875</v>
      </c>
      <c r="AA723" s="27">
        <v>834</v>
      </c>
      <c r="AB723" s="13">
        <v>905</v>
      </c>
      <c r="AC723" s="13">
        <v>785</v>
      </c>
      <c r="AD723" s="13">
        <v>940</v>
      </c>
      <c r="AE723" s="13">
        <v>379</v>
      </c>
      <c r="AF723" s="13">
        <v>935</v>
      </c>
      <c r="AG723" s="13">
        <v>957</v>
      </c>
      <c r="AH723" s="13">
        <v>940</v>
      </c>
      <c r="AI723" s="13">
        <v>940</v>
      </c>
      <c r="AJ723" s="13">
        <v>940</v>
      </c>
      <c r="AK723" s="204">
        <f t="shared" si="443"/>
        <v>0</v>
      </c>
      <c r="AL723" s="201">
        <f t="shared" si="444"/>
        <v>0</v>
      </c>
    </row>
    <row r="724" spans="1:38" ht="12" customHeight="1">
      <c r="A724" s="25">
        <v>2032</v>
      </c>
      <c r="B724" s="26" t="s">
        <v>110</v>
      </c>
      <c r="C724" s="34">
        <v>2514</v>
      </c>
      <c r="D724" s="34">
        <v>2000</v>
      </c>
      <c r="E724" s="34">
        <v>2589</v>
      </c>
      <c r="F724" s="34">
        <v>2250</v>
      </c>
      <c r="G724" s="34">
        <v>2381</v>
      </c>
      <c r="H724" s="34">
        <v>2250</v>
      </c>
      <c r="I724" s="52">
        <v>2916</v>
      </c>
      <c r="J724" s="52">
        <v>2500</v>
      </c>
      <c r="K724" s="52">
        <v>3488</v>
      </c>
      <c r="L724" s="52">
        <v>3000</v>
      </c>
      <c r="M724" s="52">
        <v>1562</v>
      </c>
      <c r="N724" s="52">
        <v>3500</v>
      </c>
      <c r="O724" s="52">
        <v>2830</v>
      </c>
      <c r="P724" s="52">
        <v>3500</v>
      </c>
      <c r="Q724" s="52">
        <v>3135</v>
      </c>
      <c r="R724" s="52">
        <v>3500</v>
      </c>
      <c r="S724" s="52">
        <v>2368</v>
      </c>
      <c r="T724" s="52">
        <v>3500</v>
      </c>
      <c r="U724" s="52">
        <v>3583</v>
      </c>
      <c r="V724" s="52">
        <v>3500</v>
      </c>
      <c r="W724" s="52">
        <v>3409</v>
      </c>
      <c r="X724" s="52">
        <v>3500</v>
      </c>
      <c r="Y724" s="35">
        <v>3255</v>
      </c>
      <c r="Z724" s="35">
        <v>3500</v>
      </c>
      <c r="AA724" s="35">
        <v>4338</v>
      </c>
      <c r="AB724" s="35">
        <v>3500</v>
      </c>
      <c r="AC724" s="35">
        <v>5957</v>
      </c>
      <c r="AD724" s="35">
        <v>4200</v>
      </c>
      <c r="AE724" s="35">
        <v>4284</v>
      </c>
      <c r="AF724" s="35">
        <v>4500</v>
      </c>
      <c r="AG724" s="35">
        <v>4577</v>
      </c>
      <c r="AH724" s="35">
        <v>4500</v>
      </c>
      <c r="AI724" s="35">
        <v>4500</v>
      </c>
      <c r="AJ724" s="35">
        <v>4500</v>
      </c>
      <c r="AK724" s="204">
        <f t="shared" si="443"/>
        <v>0</v>
      </c>
      <c r="AL724" s="201">
        <f t="shared" si="444"/>
        <v>0</v>
      </c>
    </row>
    <row r="725" spans="1:38" ht="12" customHeight="1">
      <c r="A725" s="25">
        <v>2035</v>
      </c>
      <c r="B725" s="26" t="s">
        <v>112</v>
      </c>
      <c r="C725" s="34">
        <v>839</v>
      </c>
      <c r="D725" s="34">
        <v>1000</v>
      </c>
      <c r="E725" s="34">
        <v>2597</v>
      </c>
      <c r="F725" s="34">
        <v>1000</v>
      </c>
      <c r="G725" s="34">
        <v>1325</v>
      </c>
      <c r="H725" s="34">
        <v>1000</v>
      </c>
      <c r="I725" s="52">
        <v>531</v>
      </c>
      <c r="J725" s="52">
        <v>1100</v>
      </c>
      <c r="K725" s="52">
        <v>1084</v>
      </c>
      <c r="L725" s="52">
        <v>1100</v>
      </c>
      <c r="M725" s="52">
        <v>567</v>
      </c>
      <c r="N725" s="52">
        <v>1100</v>
      </c>
      <c r="O725" s="52">
        <v>1269</v>
      </c>
      <c r="P725" s="52">
        <v>1100</v>
      </c>
      <c r="Q725" s="52">
        <v>212</v>
      </c>
      <c r="R725" s="52">
        <v>1100</v>
      </c>
      <c r="S725" s="52">
        <v>629</v>
      </c>
      <c r="T725" s="52">
        <v>1100</v>
      </c>
      <c r="U725" s="52">
        <v>271</v>
      </c>
      <c r="V725" s="52">
        <v>1100</v>
      </c>
      <c r="W725" s="52">
        <v>4907</v>
      </c>
      <c r="X725" s="52">
        <v>1100</v>
      </c>
      <c r="Y725" s="35">
        <v>1028</v>
      </c>
      <c r="Z725" s="35">
        <v>15100</v>
      </c>
      <c r="AA725" s="35">
        <v>3435</v>
      </c>
      <c r="AB725" s="35">
        <v>20000</v>
      </c>
      <c r="AC725" s="35">
        <v>30681</v>
      </c>
      <c r="AD725" s="35">
        <v>25000</v>
      </c>
      <c r="AE725" s="35">
        <v>19685</v>
      </c>
      <c r="AF725" s="35">
        <v>27000</v>
      </c>
      <c r="AG725" s="35">
        <v>28553</v>
      </c>
      <c r="AH725" s="53">
        <v>33000</v>
      </c>
      <c r="AI725" s="53">
        <v>33000</v>
      </c>
      <c r="AJ725" s="53">
        <v>36200</v>
      </c>
      <c r="AK725" s="204">
        <f t="shared" si="443"/>
        <v>3200</v>
      </c>
      <c r="AL725" s="201">
        <f t="shared" si="444"/>
        <v>0.09696969696969697</v>
      </c>
    </row>
    <row r="726" spans="1:38" ht="12" customHeight="1">
      <c r="A726" s="25">
        <v>2036</v>
      </c>
      <c r="B726" s="26" t="s">
        <v>285</v>
      </c>
      <c r="C726" s="34"/>
      <c r="D726" s="34"/>
      <c r="E726" s="34"/>
      <c r="F726" s="34"/>
      <c r="G726" s="34"/>
      <c r="H726" s="34"/>
      <c r="I726" s="52"/>
      <c r="J726" s="52"/>
      <c r="K726" s="52"/>
      <c r="L726" s="52"/>
      <c r="M726" s="52"/>
      <c r="N726" s="52"/>
      <c r="O726" s="52"/>
      <c r="P726" s="52"/>
      <c r="Q726" s="52">
        <v>0</v>
      </c>
      <c r="R726" s="52">
        <v>7500</v>
      </c>
      <c r="S726" s="52">
        <v>85</v>
      </c>
      <c r="T726" s="52">
        <v>7500</v>
      </c>
      <c r="U726" s="52">
        <v>0</v>
      </c>
      <c r="V726" s="52">
        <v>4000</v>
      </c>
      <c r="W726" s="52">
        <v>12847</v>
      </c>
      <c r="X726" s="52">
        <v>5000</v>
      </c>
      <c r="Y726" s="52">
        <v>86</v>
      </c>
      <c r="Z726" s="52">
        <v>35000</v>
      </c>
      <c r="AA726" s="52">
        <v>21416</v>
      </c>
      <c r="AB726" s="73">
        <v>38500</v>
      </c>
      <c r="AC726" s="73">
        <v>10</v>
      </c>
      <c r="AD726" s="73">
        <v>15000</v>
      </c>
      <c r="AE726" s="73">
        <v>8372</v>
      </c>
      <c r="AF726" s="156">
        <v>30500</v>
      </c>
      <c r="AG726" s="194">
        <v>-486</v>
      </c>
      <c r="AH726" s="194">
        <v>10000</v>
      </c>
      <c r="AI726" s="194">
        <v>10000</v>
      </c>
      <c r="AJ726" s="194">
        <v>28000</v>
      </c>
      <c r="AK726" s="204">
        <f t="shared" si="443"/>
        <v>18000</v>
      </c>
      <c r="AL726" s="201">
        <f t="shared" si="444"/>
        <v>1.8</v>
      </c>
    </row>
    <row r="727" spans="1:38" ht="12" customHeight="1">
      <c r="A727" s="25">
        <v>2037</v>
      </c>
      <c r="B727" s="5" t="s">
        <v>286</v>
      </c>
      <c r="C727" s="34"/>
      <c r="D727" s="34"/>
      <c r="E727" s="34"/>
      <c r="F727" s="34"/>
      <c r="G727" s="34"/>
      <c r="H727" s="34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35">
        <v>0</v>
      </c>
      <c r="Z727" s="35">
        <v>3000</v>
      </c>
      <c r="AA727" s="35">
        <v>44</v>
      </c>
      <c r="AB727" s="35">
        <v>3000</v>
      </c>
      <c r="AC727" s="35">
        <v>0</v>
      </c>
      <c r="AD727" s="35">
        <v>2000</v>
      </c>
      <c r="AE727" s="35">
        <v>0</v>
      </c>
      <c r="AF727" s="35">
        <v>2000</v>
      </c>
      <c r="AG727" s="35">
        <v>165</v>
      </c>
      <c r="AH727" s="53">
        <v>2000</v>
      </c>
      <c r="AI727" s="53">
        <v>2000</v>
      </c>
      <c r="AJ727" s="53">
        <v>2000</v>
      </c>
      <c r="AK727" s="204">
        <f t="shared" si="443"/>
        <v>0</v>
      </c>
      <c r="AL727" s="201">
        <f t="shared" si="444"/>
        <v>0</v>
      </c>
    </row>
    <row r="728" spans="1:38" ht="12" customHeight="1">
      <c r="A728" s="25">
        <v>2041</v>
      </c>
      <c r="B728" s="5" t="s">
        <v>287</v>
      </c>
      <c r="C728" s="34"/>
      <c r="D728" s="34"/>
      <c r="E728" s="34"/>
      <c r="F728" s="34"/>
      <c r="G728" s="34"/>
      <c r="H728" s="34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35">
        <v>0</v>
      </c>
      <c r="Z728" s="35">
        <v>36120</v>
      </c>
      <c r="AA728" s="35">
        <v>33668</v>
      </c>
      <c r="AB728" s="35">
        <v>3500</v>
      </c>
      <c r="AC728" s="35">
        <v>2775</v>
      </c>
      <c r="AD728" s="35">
        <v>7400</v>
      </c>
      <c r="AE728" s="35">
        <v>7400</v>
      </c>
      <c r="AF728" s="35">
        <v>13000</v>
      </c>
      <c r="AG728" s="35">
        <v>11795</v>
      </c>
      <c r="AH728" s="53">
        <v>7500</v>
      </c>
      <c r="AI728" s="53">
        <v>7500</v>
      </c>
      <c r="AJ728" s="53">
        <v>6000</v>
      </c>
      <c r="AK728" s="204">
        <f t="shared" si="443"/>
        <v>-1500</v>
      </c>
      <c r="AL728" s="201">
        <f t="shared" si="444"/>
        <v>-0.2</v>
      </c>
    </row>
    <row r="729" spans="1:38" ht="12" customHeight="1">
      <c r="A729" s="25">
        <v>2063</v>
      </c>
      <c r="B729" s="26" t="s">
        <v>288</v>
      </c>
      <c r="C729" s="34">
        <v>313</v>
      </c>
      <c r="D729" s="34">
        <v>300</v>
      </c>
      <c r="E729" s="34">
        <v>397</v>
      </c>
      <c r="F729" s="34">
        <v>300</v>
      </c>
      <c r="G729" s="34">
        <v>243</v>
      </c>
      <c r="H729" s="34">
        <v>300</v>
      </c>
      <c r="I729" s="52">
        <v>162</v>
      </c>
      <c r="J729" s="52">
        <v>300</v>
      </c>
      <c r="K729" s="52">
        <v>324</v>
      </c>
      <c r="L729" s="52">
        <v>300</v>
      </c>
      <c r="M729" s="52">
        <v>243</v>
      </c>
      <c r="N729" s="52">
        <v>300</v>
      </c>
      <c r="O729" s="52">
        <v>168</v>
      </c>
      <c r="P729" s="52">
        <v>300</v>
      </c>
      <c r="Q729" s="52">
        <v>318</v>
      </c>
      <c r="R729" s="52">
        <v>315</v>
      </c>
      <c r="S729" s="52">
        <v>612</v>
      </c>
      <c r="T729" s="52">
        <v>500</v>
      </c>
      <c r="U729" s="52">
        <v>744</v>
      </c>
      <c r="V729" s="52">
        <v>500</v>
      </c>
      <c r="W729" s="52">
        <v>448</v>
      </c>
      <c r="X729" s="52">
        <v>500</v>
      </c>
      <c r="Y729" s="27">
        <v>1025</v>
      </c>
      <c r="Z729" s="27">
        <v>500</v>
      </c>
      <c r="AA729" s="27">
        <v>1021</v>
      </c>
      <c r="AB729" s="27">
        <v>500</v>
      </c>
      <c r="AC729" s="27">
        <v>468</v>
      </c>
      <c r="AD729" s="27">
        <v>500</v>
      </c>
      <c r="AE729" s="27">
        <v>558</v>
      </c>
      <c r="AF729" s="27">
        <v>500</v>
      </c>
      <c r="AG729" s="27">
        <v>468</v>
      </c>
      <c r="AH729" s="13">
        <v>500</v>
      </c>
      <c r="AI729" s="13">
        <v>500</v>
      </c>
      <c r="AJ729" s="13">
        <v>500</v>
      </c>
      <c r="AK729" s="204">
        <f t="shared" si="443"/>
        <v>0</v>
      </c>
      <c r="AL729" s="201">
        <f t="shared" si="444"/>
        <v>0</v>
      </c>
    </row>
    <row r="730" spans="1:38" ht="12" customHeight="1">
      <c r="A730" s="25">
        <v>3002</v>
      </c>
      <c r="B730" s="26" t="s">
        <v>196</v>
      </c>
      <c r="C730" s="34">
        <v>710</v>
      </c>
      <c r="D730" s="34">
        <v>835</v>
      </c>
      <c r="E730" s="34">
        <v>846</v>
      </c>
      <c r="F730" s="34">
        <v>835</v>
      </c>
      <c r="G730" s="34">
        <v>835</v>
      </c>
      <c r="H730" s="34">
        <v>835</v>
      </c>
      <c r="I730" s="52">
        <v>835</v>
      </c>
      <c r="J730" s="52">
        <v>835</v>
      </c>
      <c r="K730" s="52">
        <v>835</v>
      </c>
      <c r="L730" s="52">
        <v>875</v>
      </c>
      <c r="M730" s="52">
        <v>875</v>
      </c>
      <c r="N730" s="52">
        <v>1380</v>
      </c>
      <c r="O730" s="52">
        <v>1380</v>
      </c>
      <c r="P730" s="52">
        <v>2530</v>
      </c>
      <c r="Q730" s="52">
        <v>3129</v>
      </c>
      <c r="R730" s="52">
        <v>2650</v>
      </c>
      <c r="S730" s="52">
        <v>4052</v>
      </c>
      <c r="T730" s="52">
        <v>3475</v>
      </c>
      <c r="U730" s="52">
        <v>3491</v>
      </c>
      <c r="V730" s="52">
        <v>2329</v>
      </c>
      <c r="W730" s="52">
        <v>1955</v>
      </c>
      <c r="X730" s="52">
        <v>2700</v>
      </c>
      <c r="Y730" s="35">
        <v>2138</v>
      </c>
      <c r="Z730" s="35">
        <v>3423</v>
      </c>
      <c r="AA730" s="35">
        <v>1345</v>
      </c>
      <c r="AB730" s="35">
        <v>3423</v>
      </c>
      <c r="AC730" s="35">
        <v>2073</v>
      </c>
      <c r="AD730" s="35">
        <v>3425</v>
      </c>
      <c r="AE730" s="35">
        <v>2953</v>
      </c>
      <c r="AF730" s="35">
        <v>3425</v>
      </c>
      <c r="AG730" s="35">
        <v>3424</v>
      </c>
      <c r="AH730" s="53">
        <v>2250</v>
      </c>
      <c r="AI730" s="53">
        <v>2250</v>
      </c>
      <c r="AJ730" s="53">
        <v>2800</v>
      </c>
      <c r="AK730" s="204">
        <f t="shared" si="443"/>
        <v>550</v>
      </c>
      <c r="AL730" s="201">
        <f t="shared" si="444"/>
        <v>0.24444444444444444</v>
      </c>
    </row>
    <row r="731" spans="1:38" ht="12" customHeight="1">
      <c r="A731" s="25">
        <v>3003</v>
      </c>
      <c r="B731" s="26" t="s">
        <v>120</v>
      </c>
      <c r="C731" s="34">
        <v>1947</v>
      </c>
      <c r="D731" s="34">
        <v>2500</v>
      </c>
      <c r="E731" s="34">
        <v>1777</v>
      </c>
      <c r="F731" s="34">
        <v>2500</v>
      </c>
      <c r="G731" s="34">
        <v>836</v>
      </c>
      <c r="H731" s="34">
        <v>2300</v>
      </c>
      <c r="I731" s="52">
        <v>1510</v>
      </c>
      <c r="J731" s="52">
        <v>2300</v>
      </c>
      <c r="K731" s="52">
        <v>1281</v>
      </c>
      <c r="L731" s="52">
        <v>2300</v>
      </c>
      <c r="M731" s="52">
        <v>1779</v>
      </c>
      <c r="N731" s="52">
        <v>3680</v>
      </c>
      <c r="O731" s="52">
        <v>2748</v>
      </c>
      <c r="P731" s="52">
        <v>3680</v>
      </c>
      <c r="Q731" s="52">
        <v>6241</v>
      </c>
      <c r="R731" s="52">
        <v>3200</v>
      </c>
      <c r="S731" s="52">
        <v>2669</v>
      </c>
      <c r="T731" s="52">
        <v>3200</v>
      </c>
      <c r="U731" s="52">
        <v>8777</v>
      </c>
      <c r="V731" s="52">
        <v>3000</v>
      </c>
      <c r="W731" s="52">
        <v>5989</v>
      </c>
      <c r="X731" s="52">
        <v>3000</v>
      </c>
      <c r="Y731" s="35">
        <v>7852</v>
      </c>
      <c r="Z731" s="35">
        <v>10128</v>
      </c>
      <c r="AA731" s="35">
        <v>9226</v>
      </c>
      <c r="AB731" s="35">
        <v>10300</v>
      </c>
      <c r="AC731" s="35">
        <v>9746</v>
      </c>
      <c r="AD731" s="35">
        <v>10300</v>
      </c>
      <c r="AE731" s="35">
        <v>12731</v>
      </c>
      <c r="AF731" s="35">
        <v>10300</v>
      </c>
      <c r="AG731" s="35">
        <v>14348</v>
      </c>
      <c r="AH731" s="53">
        <v>6800</v>
      </c>
      <c r="AI731" s="53">
        <v>6800</v>
      </c>
      <c r="AJ731" s="53">
        <v>5200</v>
      </c>
      <c r="AK731" s="204">
        <f t="shared" si="443"/>
        <v>-1600</v>
      </c>
      <c r="AL731" s="201">
        <f t="shared" si="444"/>
        <v>-0.23529411764705882</v>
      </c>
    </row>
    <row r="732" spans="1:38" ht="12" customHeight="1">
      <c r="A732" s="25">
        <v>3005</v>
      </c>
      <c r="B732" s="26" t="s">
        <v>197</v>
      </c>
      <c r="C732" s="34">
        <v>418</v>
      </c>
      <c r="D732" s="34">
        <v>425</v>
      </c>
      <c r="E732" s="34">
        <v>415</v>
      </c>
      <c r="F732" s="34">
        <v>425</v>
      </c>
      <c r="G732" s="34">
        <v>423</v>
      </c>
      <c r="H732" s="34">
        <v>500</v>
      </c>
      <c r="I732" s="52">
        <v>457</v>
      </c>
      <c r="J732" s="52">
        <v>500</v>
      </c>
      <c r="K732" s="52">
        <v>271</v>
      </c>
      <c r="L732" s="52">
        <v>500</v>
      </c>
      <c r="M732" s="52">
        <v>445</v>
      </c>
      <c r="N732" s="52">
        <v>500</v>
      </c>
      <c r="O732" s="52">
        <v>378</v>
      </c>
      <c r="P732" s="52">
        <v>500</v>
      </c>
      <c r="Q732" s="52">
        <v>454</v>
      </c>
      <c r="R732" s="52">
        <v>500</v>
      </c>
      <c r="S732" s="52">
        <v>375</v>
      </c>
      <c r="T732" s="52">
        <v>500</v>
      </c>
      <c r="U732" s="52">
        <v>486</v>
      </c>
      <c r="V732" s="52">
        <v>500</v>
      </c>
      <c r="W732" s="52">
        <v>460</v>
      </c>
      <c r="X732" s="52">
        <v>500</v>
      </c>
      <c r="Y732" s="27">
        <v>480</v>
      </c>
      <c r="Z732" s="27">
        <v>500</v>
      </c>
      <c r="AA732" s="27">
        <v>262</v>
      </c>
      <c r="AB732" s="27">
        <v>500</v>
      </c>
      <c r="AC732" s="27">
        <v>316</v>
      </c>
      <c r="AD732" s="27">
        <v>500</v>
      </c>
      <c r="AE732" s="27">
        <v>499</v>
      </c>
      <c r="AF732" s="27">
        <v>500</v>
      </c>
      <c r="AG732" s="27">
        <v>495</v>
      </c>
      <c r="AH732" s="13">
        <v>500</v>
      </c>
      <c r="AI732" s="13">
        <v>500</v>
      </c>
      <c r="AJ732" s="13">
        <v>500</v>
      </c>
      <c r="AK732" s="204">
        <f t="shared" si="443"/>
        <v>0</v>
      </c>
      <c r="AL732" s="201">
        <f t="shared" si="444"/>
        <v>0</v>
      </c>
    </row>
    <row r="733" spans="1:75" ht="12" customHeight="1">
      <c r="A733" s="25">
        <v>3006</v>
      </c>
      <c r="B733" s="26" t="s">
        <v>145</v>
      </c>
      <c r="C733" s="34">
        <v>517</v>
      </c>
      <c r="D733" s="34">
        <v>400</v>
      </c>
      <c r="E733" s="34">
        <v>416</v>
      </c>
      <c r="F733" s="34">
        <v>400</v>
      </c>
      <c r="G733" s="34">
        <v>431</v>
      </c>
      <c r="H733" s="34">
        <v>450</v>
      </c>
      <c r="I733" s="52">
        <v>573</v>
      </c>
      <c r="J733" s="52">
        <v>450</v>
      </c>
      <c r="K733" s="52">
        <v>558</v>
      </c>
      <c r="L733" s="52">
        <v>450</v>
      </c>
      <c r="M733" s="52">
        <v>416</v>
      </c>
      <c r="N733" s="52">
        <v>450</v>
      </c>
      <c r="O733" s="52">
        <v>973</v>
      </c>
      <c r="P733" s="52">
        <v>500</v>
      </c>
      <c r="Q733" s="52">
        <v>332</v>
      </c>
      <c r="R733" s="52">
        <v>1500</v>
      </c>
      <c r="S733" s="52">
        <v>1251</v>
      </c>
      <c r="T733" s="52">
        <v>1500</v>
      </c>
      <c r="U733" s="52">
        <v>1320</v>
      </c>
      <c r="V733" s="52">
        <v>1100</v>
      </c>
      <c r="W733" s="52">
        <v>988</v>
      </c>
      <c r="X733" s="52">
        <v>1100</v>
      </c>
      <c r="Y733" s="35">
        <v>932</v>
      </c>
      <c r="Z733" s="35">
        <v>1100</v>
      </c>
      <c r="AA733" s="35">
        <v>1089</v>
      </c>
      <c r="AB733" s="35">
        <v>1100</v>
      </c>
      <c r="AC733" s="35">
        <v>972</v>
      </c>
      <c r="AD733" s="35">
        <v>1100</v>
      </c>
      <c r="AE733" s="35">
        <v>1015</v>
      </c>
      <c r="AF733" s="35">
        <v>1100</v>
      </c>
      <c r="AG733" s="35">
        <v>1097</v>
      </c>
      <c r="AH733" s="53">
        <v>1100</v>
      </c>
      <c r="AI733" s="53">
        <v>1100</v>
      </c>
      <c r="AJ733" s="53">
        <v>1100</v>
      </c>
      <c r="AK733" s="204">
        <f t="shared" si="443"/>
        <v>0</v>
      </c>
      <c r="AL733" s="201">
        <f t="shared" si="444"/>
        <v>0</v>
      </c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</row>
    <row r="734" spans="1:75" ht="12" customHeight="1">
      <c r="A734" s="25">
        <v>3038</v>
      </c>
      <c r="B734" s="26" t="s">
        <v>289</v>
      </c>
      <c r="C734" s="34">
        <v>5977</v>
      </c>
      <c r="D734" s="34">
        <v>5000</v>
      </c>
      <c r="E734" s="34">
        <v>4997</v>
      </c>
      <c r="F734" s="34">
        <v>5000</v>
      </c>
      <c r="G734" s="34">
        <v>4717</v>
      </c>
      <c r="H734" s="34">
        <v>5000</v>
      </c>
      <c r="I734" s="52">
        <v>10072</v>
      </c>
      <c r="J734" s="52">
        <v>5000</v>
      </c>
      <c r="K734" s="52">
        <v>3765</v>
      </c>
      <c r="L734" s="52">
        <v>5000</v>
      </c>
      <c r="M734" s="52">
        <v>4148</v>
      </c>
      <c r="N734" s="52">
        <v>5000</v>
      </c>
      <c r="O734" s="52">
        <v>4677</v>
      </c>
      <c r="P734" s="52">
        <v>5000</v>
      </c>
      <c r="Q734" s="52">
        <v>4923</v>
      </c>
      <c r="R734" s="52">
        <v>12000</v>
      </c>
      <c r="S734" s="52">
        <v>11572</v>
      </c>
      <c r="T734" s="52">
        <v>14500</v>
      </c>
      <c r="U734" s="52">
        <v>12264</v>
      </c>
      <c r="V734" s="52">
        <v>14500</v>
      </c>
      <c r="W734" s="52">
        <v>15172</v>
      </c>
      <c r="X734" s="52">
        <v>14500</v>
      </c>
      <c r="Y734" s="35">
        <v>11228</v>
      </c>
      <c r="Z734" s="35">
        <v>14500</v>
      </c>
      <c r="AA734" s="35">
        <v>14860</v>
      </c>
      <c r="AB734" s="35">
        <v>14500</v>
      </c>
      <c r="AC734" s="35">
        <v>11375</v>
      </c>
      <c r="AD734" s="35">
        <v>15000</v>
      </c>
      <c r="AE734" s="35">
        <v>13311</v>
      </c>
      <c r="AF734" s="35">
        <v>15000</v>
      </c>
      <c r="AG734" s="35">
        <v>12114</v>
      </c>
      <c r="AH734" s="53">
        <v>15000</v>
      </c>
      <c r="AI734" s="53">
        <v>15000</v>
      </c>
      <c r="AJ734" s="53">
        <v>15000</v>
      </c>
      <c r="AK734" s="204">
        <f t="shared" si="443"/>
        <v>0</v>
      </c>
      <c r="AL734" s="201">
        <f t="shared" si="444"/>
        <v>0</v>
      </c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</row>
    <row r="735" spans="1:38" s="24" customFormat="1" ht="12" customHeight="1">
      <c r="A735" s="25">
        <v>3039</v>
      </c>
      <c r="B735" s="26" t="s">
        <v>123</v>
      </c>
      <c r="C735" s="34">
        <v>263</v>
      </c>
      <c r="D735" s="34">
        <v>500</v>
      </c>
      <c r="E735" s="34">
        <v>120</v>
      </c>
      <c r="F735" s="34">
        <v>500</v>
      </c>
      <c r="G735" s="34">
        <v>475</v>
      </c>
      <c r="H735" s="34">
        <v>500</v>
      </c>
      <c r="I735" s="52">
        <v>383</v>
      </c>
      <c r="J735" s="52">
        <v>500</v>
      </c>
      <c r="K735" s="52">
        <v>0</v>
      </c>
      <c r="L735" s="52">
        <v>500</v>
      </c>
      <c r="M735" s="52">
        <v>87</v>
      </c>
      <c r="N735" s="52">
        <v>500</v>
      </c>
      <c r="O735" s="52">
        <v>500</v>
      </c>
      <c r="P735" s="52">
        <v>500</v>
      </c>
      <c r="Q735" s="52">
        <v>0</v>
      </c>
      <c r="R735" s="52">
        <v>500</v>
      </c>
      <c r="S735" s="52">
        <v>263</v>
      </c>
      <c r="T735" s="52">
        <v>500</v>
      </c>
      <c r="U735" s="52">
        <v>0</v>
      </c>
      <c r="V735" s="52">
        <v>350</v>
      </c>
      <c r="W735" s="52">
        <v>184</v>
      </c>
      <c r="X735" s="52">
        <v>350</v>
      </c>
      <c r="Y735" s="27">
        <v>0</v>
      </c>
      <c r="Z735" s="27">
        <v>350</v>
      </c>
      <c r="AA735" s="27">
        <v>452</v>
      </c>
      <c r="AB735" s="27">
        <v>350</v>
      </c>
      <c r="AC735" s="27">
        <v>350</v>
      </c>
      <c r="AD735" s="27">
        <v>500</v>
      </c>
      <c r="AE735" s="27">
        <v>180</v>
      </c>
      <c r="AF735" s="27">
        <v>500</v>
      </c>
      <c r="AG735" s="27">
        <v>265</v>
      </c>
      <c r="AH735" s="13">
        <v>500</v>
      </c>
      <c r="AI735" s="13">
        <v>500</v>
      </c>
      <c r="AJ735" s="13">
        <v>500</v>
      </c>
      <c r="AK735" s="204">
        <f t="shared" si="443"/>
        <v>0</v>
      </c>
      <c r="AL735" s="201">
        <f t="shared" si="444"/>
        <v>0</v>
      </c>
    </row>
    <row r="736" spans="1:38" s="24" customFormat="1" ht="12" customHeight="1">
      <c r="A736" s="25">
        <v>3040</v>
      </c>
      <c r="B736" s="26" t="s">
        <v>229</v>
      </c>
      <c r="C736" s="34">
        <v>225</v>
      </c>
      <c r="D736" s="34">
        <v>265</v>
      </c>
      <c r="E736" s="34">
        <v>168</v>
      </c>
      <c r="F736" s="34">
        <v>265</v>
      </c>
      <c r="G736" s="34">
        <v>95</v>
      </c>
      <c r="H736" s="34">
        <v>300</v>
      </c>
      <c r="I736" s="52">
        <v>274</v>
      </c>
      <c r="J736" s="52">
        <v>350</v>
      </c>
      <c r="K736" s="52">
        <v>1</v>
      </c>
      <c r="L736" s="52">
        <v>400</v>
      </c>
      <c r="M736" s="52">
        <v>295</v>
      </c>
      <c r="N736" s="52">
        <v>632</v>
      </c>
      <c r="O736" s="52">
        <v>632</v>
      </c>
      <c r="P736" s="52">
        <v>700</v>
      </c>
      <c r="Q736" s="52">
        <v>551</v>
      </c>
      <c r="R736" s="52">
        <v>745</v>
      </c>
      <c r="S736" s="52">
        <v>2131</v>
      </c>
      <c r="T736" s="52">
        <v>1058</v>
      </c>
      <c r="U736" s="52">
        <v>1058</v>
      </c>
      <c r="V736" s="52">
        <v>741</v>
      </c>
      <c r="W736" s="52">
        <v>496</v>
      </c>
      <c r="X736" s="52">
        <v>895</v>
      </c>
      <c r="Y736" s="27">
        <v>895</v>
      </c>
      <c r="Z736" s="34">
        <v>2031</v>
      </c>
      <c r="AA736" s="34">
        <v>2031</v>
      </c>
      <c r="AB736" s="34">
        <v>2031</v>
      </c>
      <c r="AC736" s="34">
        <v>2028</v>
      </c>
      <c r="AD736" s="34">
        <v>2035</v>
      </c>
      <c r="AE736" s="34">
        <v>2425</v>
      </c>
      <c r="AF736" s="34">
        <v>2175</v>
      </c>
      <c r="AG736" s="147">
        <v>2175</v>
      </c>
      <c r="AH736" s="193">
        <v>1620</v>
      </c>
      <c r="AI736" s="193">
        <v>1620</v>
      </c>
      <c r="AJ736" s="193">
        <v>1700</v>
      </c>
      <c r="AK736" s="204">
        <f t="shared" si="443"/>
        <v>80</v>
      </c>
      <c r="AL736" s="201">
        <f t="shared" si="444"/>
        <v>0.04938271604938271</v>
      </c>
    </row>
    <row r="737" spans="1:38" s="24" customFormat="1" ht="12" customHeight="1">
      <c r="A737" s="25">
        <v>4001</v>
      </c>
      <c r="B737" s="26" t="s">
        <v>290</v>
      </c>
      <c r="C737" s="34"/>
      <c r="D737" s="34"/>
      <c r="E737" s="34"/>
      <c r="F737" s="34"/>
      <c r="G737" s="34"/>
      <c r="H737" s="34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27"/>
      <c r="Z737" s="34">
        <v>0</v>
      </c>
      <c r="AA737" s="34">
        <v>0</v>
      </c>
      <c r="AB737" s="74">
        <v>21000</v>
      </c>
      <c r="AC737" s="74">
        <v>19836</v>
      </c>
      <c r="AD737" s="74">
        <v>0</v>
      </c>
      <c r="AE737" s="74">
        <v>0</v>
      </c>
      <c r="AF737" s="74">
        <v>0</v>
      </c>
      <c r="AG737" s="176">
        <v>0</v>
      </c>
      <c r="AH737" s="176">
        <v>0</v>
      </c>
      <c r="AI737" s="176">
        <v>0</v>
      </c>
      <c r="AJ737" s="176">
        <v>27000</v>
      </c>
      <c r="AK737" s="176">
        <v>27000</v>
      </c>
      <c r="AL737" s="201"/>
    </row>
    <row r="738" spans="1:75" s="24" customFormat="1" ht="12" customHeight="1">
      <c r="A738" s="30"/>
      <c r="B738" s="26" t="s">
        <v>138</v>
      </c>
      <c r="C738" s="33">
        <f aca="true" t="shared" si="449" ref="C738:H738">SUM(C719:C736)</f>
        <v>25009</v>
      </c>
      <c r="D738" s="33">
        <f t="shared" si="449"/>
        <v>24600</v>
      </c>
      <c r="E738" s="33">
        <f t="shared" si="449"/>
        <v>24383</v>
      </c>
      <c r="F738" s="33">
        <f t="shared" si="449"/>
        <v>24850</v>
      </c>
      <c r="G738" s="33">
        <f>SUM(G719:G736)</f>
        <v>22390</v>
      </c>
      <c r="H738" s="33">
        <f t="shared" si="449"/>
        <v>24810</v>
      </c>
      <c r="I738" s="56">
        <f aca="true" t="shared" si="450" ref="I738:X738">SUM(I719:I736)</f>
        <v>31546</v>
      </c>
      <c r="J738" s="56">
        <f t="shared" si="450"/>
        <v>26010</v>
      </c>
      <c r="K738" s="56">
        <f t="shared" si="450"/>
        <v>23652</v>
      </c>
      <c r="L738" s="56">
        <f t="shared" si="450"/>
        <v>28150</v>
      </c>
      <c r="M738" s="56">
        <f t="shared" si="450"/>
        <v>23677</v>
      </c>
      <c r="N738" s="56">
        <f t="shared" si="450"/>
        <v>30967</v>
      </c>
      <c r="O738" s="56">
        <f t="shared" si="450"/>
        <v>31087</v>
      </c>
      <c r="P738" s="56">
        <f t="shared" si="450"/>
        <v>33850</v>
      </c>
      <c r="Q738" s="56">
        <f t="shared" si="450"/>
        <v>35232</v>
      </c>
      <c r="R738" s="56">
        <f t="shared" si="450"/>
        <v>56650</v>
      </c>
      <c r="S738" s="56">
        <f t="shared" si="450"/>
        <v>53128</v>
      </c>
      <c r="T738" s="56">
        <f t="shared" si="450"/>
        <v>69318</v>
      </c>
      <c r="U738" s="56">
        <f t="shared" si="450"/>
        <v>63845</v>
      </c>
      <c r="V738" s="56">
        <f t="shared" si="450"/>
        <v>61885</v>
      </c>
      <c r="W738" s="56">
        <f t="shared" si="450"/>
        <v>73929</v>
      </c>
      <c r="X738" s="56">
        <f t="shared" si="450"/>
        <v>64420</v>
      </c>
      <c r="Y738" s="56">
        <f>SUM(Y719:Y736)</f>
        <v>48730</v>
      </c>
      <c r="Z738" s="56">
        <f>SUM(Z719:Z736)</f>
        <v>154627</v>
      </c>
      <c r="AA738" s="56">
        <f>SUM(AA719:AA736)</f>
        <v>124569</v>
      </c>
      <c r="AB738" s="56">
        <f aca="true" t="shared" si="451" ref="AB738:AH738">SUM(AB719:AB737)</f>
        <v>151509</v>
      </c>
      <c r="AC738" s="56">
        <f t="shared" si="451"/>
        <v>118367</v>
      </c>
      <c r="AD738" s="56">
        <f t="shared" si="451"/>
        <v>114300</v>
      </c>
      <c r="AE738" s="56">
        <f t="shared" si="451"/>
        <v>108414</v>
      </c>
      <c r="AF738" s="56">
        <f t="shared" si="451"/>
        <v>139335</v>
      </c>
      <c r="AG738" s="177">
        <f t="shared" si="451"/>
        <v>110864</v>
      </c>
      <c r="AH738" s="177">
        <f t="shared" si="451"/>
        <v>114510</v>
      </c>
      <c r="AI738" s="177">
        <f>SUM(AI719:AI737)</f>
        <v>114510</v>
      </c>
      <c r="AJ738" s="177">
        <f>SUM(AJ719:AJ737)</f>
        <v>163140</v>
      </c>
      <c r="AK738" s="206">
        <f>SUM(AK718:AK737)</f>
        <v>48226.3125</v>
      </c>
      <c r="AL738" s="202">
        <f t="shared" si="444"/>
        <v>0.42115372019910924</v>
      </c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</row>
    <row r="739" spans="1:75" s="24" customFormat="1" ht="12" customHeight="1">
      <c r="A739" s="30">
        <v>645</v>
      </c>
      <c r="B739" s="26" t="s">
        <v>82</v>
      </c>
      <c r="C739" s="4">
        <f aca="true" t="shared" si="452" ref="C739:I739">SUM(C718+C738)</f>
        <v>88916</v>
      </c>
      <c r="D739" s="4">
        <f t="shared" si="452"/>
        <v>91230</v>
      </c>
      <c r="E739" s="4">
        <f t="shared" si="452"/>
        <v>89900</v>
      </c>
      <c r="F739" s="4">
        <f t="shared" si="452"/>
        <v>94503</v>
      </c>
      <c r="G739" s="4">
        <f t="shared" si="452"/>
        <v>93792</v>
      </c>
      <c r="H739" s="4">
        <f t="shared" si="452"/>
        <v>96559</v>
      </c>
      <c r="I739" s="56">
        <f t="shared" si="452"/>
        <v>94386</v>
      </c>
      <c r="J739" s="56">
        <f aca="true" t="shared" si="453" ref="J739:AB739">SUM(J738+J718)</f>
        <v>103319.924</v>
      </c>
      <c r="K739" s="56">
        <f t="shared" si="453"/>
        <v>94792</v>
      </c>
      <c r="L739" s="56">
        <f t="shared" si="453"/>
        <v>107998</v>
      </c>
      <c r="M739" s="56">
        <f t="shared" si="453"/>
        <v>99653</v>
      </c>
      <c r="N739" s="56">
        <f t="shared" si="453"/>
        <v>115914.6915</v>
      </c>
      <c r="O739" s="56">
        <f t="shared" si="453"/>
        <v>113867</v>
      </c>
      <c r="P739" s="56">
        <f t="shared" si="453"/>
        <v>123137</v>
      </c>
      <c r="Q739" s="56">
        <f t="shared" si="453"/>
        <v>119173</v>
      </c>
      <c r="R739" s="56">
        <f t="shared" si="453"/>
        <v>146308.45549999998</v>
      </c>
      <c r="S739" s="56">
        <f t="shared" si="453"/>
        <v>132475</v>
      </c>
      <c r="T739" s="56">
        <f t="shared" si="453"/>
        <v>162729.1345</v>
      </c>
      <c r="U739" s="56">
        <f t="shared" si="453"/>
        <v>152155</v>
      </c>
      <c r="V739" s="56">
        <f t="shared" si="453"/>
        <v>158272.657</v>
      </c>
      <c r="W739" s="56">
        <f t="shared" si="453"/>
        <v>157817</v>
      </c>
      <c r="X739" s="56">
        <f t="shared" si="453"/>
        <v>160807.657</v>
      </c>
      <c r="Y739" s="56">
        <f t="shared" si="453"/>
        <v>142390</v>
      </c>
      <c r="Z739" s="56">
        <f t="shared" si="453"/>
        <v>244015.25400000002</v>
      </c>
      <c r="AA739" s="56">
        <f t="shared" si="453"/>
        <v>208439</v>
      </c>
      <c r="AB739" s="56">
        <f t="shared" si="453"/>
        <v>250316.62900000002</v>
      </c>
      <c r="AC739" s="56">
        <f aca="true" t="shared" si="454" ref="AC739:AH739">SUM(AC738+AC718)</f>
        <v>202767</v>
      </c>
      <c r="AD739" s="56">
        <f t="shared" si="454"/>
        <v>215496.3825</v>
      </c>
      <c r="AE739" s="56">
        <f t="shared" si="454"/>
        <v>205901</v>
      </c>
      <c r="AF739" s="56">
        <f t="shared" si="454"/>
        <v>242651.011</v>
      </c>
      <c r="AG739" s="177">
        <f t="shared" si="454"/>
        <v>217001</v>
      </c>
      <c r="AH739" s="177">
        <f t="shared" si="454"/>
        <v>224382.9725</v>
      </c>
      <c r="AI739" s="177">
        <f>SUM(AI738+AI718)</f>
        <v>224382.9725</v>
      </c>
      <c r="AJ739" s="177">
        <f>SUM(AJ738+AJ718)</f>
        <v>272609.28500000003</v>
      </c>
      <c r="AK739" s="206">
        <f t="shared" si="443"/>
        <v>48226.31250000003</v>
      </c>
      <c r="AL739" s="202">
        <f t="shared" si="444"/>
        <v>0.21492857484985867</v>
      </c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</row>
    <row r="740" spans="1:36" ht="12" customHeight="1" hidden="1">
      <c r="A740" s="3">
        <v>655</v>
      </c>
      <c r="B740" s="29" t="s">
        <v>291</v>
      </c>
      <c r="C740" s="3" t="s">
        <v>1</v>
      </c>
      <c r="D740" s="6" t="s">
        <v>2</v>
      </c>
      <c r="E740" s="6" t="s">
        <v>1</v>
      </c>
      <c r="F740" s="6" t="s">
        <v>2</v>
      </c>
      <c r="G740" s="6" t="s">
        <v>1</v>
      </c>
      <c r="H740" s="6" t="s">
        <v>2</v>
      </c>
      <c r="I740" s="6" t="s">
        <v>1</v>
      </c>
      <c r="J740" s="6" t="s">
        <v>2</v>
      </c>
      <c r="K740" s="6" t="s">
        <v>1</v>
      </c>
      <c r="L740" s="6" t="s">
        <v>2</v>
      </c>
      <c r="M740" s="6" t="s">
        <v>1</v>
      </c>
      <c r="N740" s="6" t="s">
        <v>2</v>
      </c>
      <c r="O740" s="6" t="s">
        <v>1</v>
      </c>
      <c r="P740" s="6" t="s">
        <v>2</v>
      </c>
      <c r="Q740" s="6" t="s">
        <v>41</v>
      </c>
      <c r="R740" s="6" t="s">
        <v>2</v>
      </c>
      <c r="S740" s="6" t="s">
        <v>1</v>
      </c>
      <c r="T740" s="6" t="s">
        <v>2</v>
      </c>
      <c r="U740" s="6" t="s">
        <v>41</v>
      </c>
      <c r="V740" s="6" t="s">
        <v>2</v>
      </c>
      <c r="W740" s="6" t="s">
        <v>1</v>
      </c>
      <c r="X740" s="6" t="s">
        <v>2</v>
      </c>
      <c r="Y740" s="6" t="s">
        <v>1</v>
      </c>
      <c r="Z740" s="6" t="s">
        <v>2</v>
      </c>
      <c r="AA740" s="6" t="s">
        <v>1</v>
      </c>
      <c r="AB740" s="6" t="s">
        <v>2</v>
      </c>
      <c r="AC740" s="3" t="s">
        <v>41</v>
      </c>
      <c r="AD740" s="3" t="s">
        <v>2</v>
      </c>
      <c r="AE740" s="3"/>
      <c r="AF740" s="3"/>
      <c r="AG740" s="3"/>
      <c r="AH740" s="3"/>
      <c r="AI740" s="3"/>
      <c r="AJ740" s="3"/>
    </row>
    <row r="741" spans="1:75" ht="12" customHeight="1" hidden="1">
      <c r="A741" s="3"/>
      <c r="B741" s="29"/>
      <c r="C741" s="3" t="s">
        <v>4</v>
      </c>
      <c r="D741" s="6" t="s">
        <v>5</v>
      </c>
      <c r="E741" s="6" t="s">
        <v>5</v>
      </c>
      <c r="F741" s="6" t="s">
        <v>6</v>
      </c>
      <c r="G741" s="6" t="s">
        <v>6</v>
      </c>
      <c r="H741" s="6" t="s">
        <v>7</v>
      </c>
      <c r="I741" s="6" t="s">
        <v>7</v>
      </c>
      <c r="J741" s="6" t="s">
        <v>8</v>
      </c>
      <c r="K741" s="6" t="s">
        <v>8</v>
      </c>
      <c r="L741" s="6" t="s">
        <v>9</v>
      </c>
      <c r="M741" s="6" t="s">
        <v>9</v>
      </c>
      <c r="N741" s="6" t="s">
        <v>42</v>
      </c>
      <c r="O741" s="6" t="s">
        <v>10</v>
      </c>
      <c r="P741" s="6" t="s">
        <v>43</v>
      </c>
      <c r="Q741" s="6" t="s">
        <v>43</v>
      </c>
      <c r="R741" s="6" t="s">
        <v>44</v>
      </c>
      <c r="S741" s="6" t="s">
        <v>12</v>
      </c>
      <c r="T741" s="6" t="s">
        <v>13</v>
      </c>
      <c r="U741" s="6" t="s">
        <v>13</v>
      </c>
      <c r="V741" s="6" t="s">
        <v>14</v>
      </c>
      <c r="W741" s="6" t="s">
        <v>14</v>
      </c>
      <c r="X741" s="6" t="s">
        <v>15</v>
      </c>
      <c r="Y741" s="6" t="s">
        <v>15</v>
      </c>
      <c r="Z741" s="6" t="s">
        <v>16</v>
      </c>
      <c r="AA741" s="6" t="s">
        <v>16</v>
      </c>
      <c r="AB741" s="6" t="s">
        <v>17</v>
      </c>
      <c r="AC741" s="6" t="s">
        <v>17</v>
      </c>
      <c r="AD741" s="6" t="s">
        <v>427</v>
      </c>
      <c r="AE741" s="6"/>
      <c r="AF741" s="6"/>
      <c r="AG741" s="6"/>
      <c r="AH741" s="6"/>
      <c r="AI741" s="6"/>
      <c r="AJ741" s="6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</row>
    <row r="742" spans="1:36" ht="12" customHeight="1" hidden="1">
      <c r="A742" s="25">
        <v>1001</v>
      </c>
      <c r="B742" s="26" t="s">
        <v>90</v>
      </c>
      <c r="C742" s="34">
        <v>26889</v>
      </c>
      <c r="D742" s="34">
        <v>69343</v>
      </c>
      <c r="E742" s="34">
        <v>72000</v>
      </c>
      <c r="F742" s="34">
        <v>74636</v>
      </c>
      <c r="G742" s="34">
        <v>78207</v>
      </c>
      <c r="H742" s="34">
        <v>76675</v>
      </c>
      <c r="I742" s="37">
        <v>64350</v>
      </c>
      <c r="J742" s="37">
        <v>76187</v>
      </c>
      <c r="K742" s="37">
        <v>77727</v>
      </c>
      <c r="L742" s="37">
        <v>129951</v>
      </c>
      <c r="M742" s="37">
        <v>103687</v>
      </c>
      <c r="N742" s="37">
        <v>101936</v>
      </c>
      <c r="O742" s="37">
        <v>103450</v>
      </c>
      <c r="P742" s="37">
        <v>110165</v>
      </c>
      <c r="Q742" s="37">
        <v>110920</v>
      </c>
      <c r="R742" s="37">
        <v>135924</v>
      </c>
      <c r="S742" s="37">
        <v>129583</v>
      </c>
      <c r="T742" s="37">
        <v>89888</v>
      </c>
      <c r="U742" s="37">
        <v>83563</v>
      </c>
      <c r="V742" s="37">
        <v>85504</v>
      </c>
      <c r="W742" s="37">
        <v>82444</v>
      </c>
      <c r="X742" s="37">
        <v>87739</v>
      </c>
      <c r="Y742" s="37">
        <v>74633</v>
      </c>
      <c r="Z742" s="37">
        <v>109740</v>
      </c>
      <c r="AA742" s="37">
        <v>106075</v>
      </c>
      <c r="AB742" s="37">
        <v>0</v>
      </c>
      <c r="AC742" s="37">
        <v>0</v>
      </c>
      <c r="AD742" s="37">
        <v>0</v>
      </c>
      <c r="AE742" s="37"/>
      <c r="AF742" s="37"/>
      <c r="AG742" s="37"/>
      <c r="AH742" s="37"/>
      <c r="AI742" s="37"/>
      <c r="AJ742" s="37"/>
    </row>
    <row r="743" spans="1:36" s="24" customFormat="1" ht="12" customHeight="1" hidden="1">
      <c r="A743" s="25">
        <v>1002</v>
      </c>
      <c r="B743" s="26" t="s">
        <v>91</v>
      </c>
      <c r="C743" s="34">
        <v>66098</v>
      </c>
      <c r="D743" s="34">
        <v>100493</v>
      </c>
      <c r="E743" s="34">
        <v>120000</v>
      </c>
      <c r="F743" s="34">
        <v>122494</v>
      </c>
      <c r="G743" s="34">
        <v>122494</v>
      </c>
      <c r="H743" s="34">
        <v>127856</v>
      </c>
      <c r="I743" s="37">
        <v>126318</v>
      </c>
      <c r="J743" s="37">
        <v>128544</v>
      </c>
      <c r="K743" s="37">
        <v>137538</v>
      </c>
      <c r="L743" s="37">
        <v>89916</v>
      </c>
      <c r="M743" s="37">
        <v>107652</v>
      </c>
      <c r="N743" s="37">
        <v>73100</v>
      </c>
      <c r="O743" s="37">
        <v>90433</v>
      </c>
      <c r="P743" s="37">
        <v>90332</v>
      </c>
      <c r="Q743" s="37">
        <v>107150</v>
      </c>
      <c r="R743" s="37">
        <v>74970</v>
      </c>
      <c r="S743" s="37">
        <v>91622</v>
      </c>
      <c r="T743" s="37">
        <v>61561</v>
      </c>
      <c r="U743" s="37">
        <v>79512</v>
      </c>
      <c r="V743" s="37">
        <v>64100</v>
      </c>
      <c r="W743" s="37">
        <v>79127</v>
      </c>
      <c r="X743" s="37">
        <v>66000</v>
      </c>
      <c r="Y743" s="37">
        <v>96068</v>
      </c>
      <c r="Z743" s="37">
        <v>45500</v>
      </c>
      <c r="AA743" s="37">
        <v>74347</v>
      </c>
      <c r="AB743" s="37">
        <v>0</v>
      </c>
      <c r="AC743" s="37">
        <v>0</v>
      </c>
      <c r="AD743" s="37">
        <v>0</v>
      </c>
      <c r="AE743" s="37"/>
      <c r="AF743" s="37"/>
      <c r="AG743" s="37"/>
      <c r="AH743" s="37"/>
      <c r="AI743" s="37"/>
      <c r="AJ743" s="37"/>
    </row>
    <row r="744" spans="1:36" ht="12" customHeight="1" hidden="1">
      <c r="A744" s="25">
        <v>1020</v>
      </c>
      <c r="B744" s="26" t="s">
        <v>93</v>
      </c>
      <c r="C744" s="34">
        <v>6665</v>
      </c>
      <c r="D744" s="34">
        <v>5305</v>
      </c>
      <c r="E744" s="34">
        <v>12500</v>
      </c>
      <c r="F744" s="34">
        <f>SUM(F742+F743)*0.0765</f>
        <v>15080.445</v>
      </c>
      <c r="G744" s="34">
        <v>14383</v>
      </c>
      <c r="H744" s="34">
        <v>15647</v>
      </c>
      <c r="I744" s="37">
        <v>15116</v>
      </c>
      <c r="J744" s="37">
        <v>15662</v>
      </c>
      <c r="K744" s="37">
        <v>15216</v>
      </c>
      <c r="L744" s="37">
        <v>16820</v>
      </c>
      <c r="M744" s="37">
        <v>15201</v>
      </c>
      <c r="N744" s="37">
        <v>13390</v>
      </c>
      <c r="O744" s="37">
        <v>12916</v>
      </c>
      <c r="P744" s="37">
        <v>15346</v>
      </c>
      <c r="Q744" s="37">
        <v>16939</v>
      </c>
      <c r="R744" s="37">
        <v>16133</v>
      </c>
      <c r="S744" s="37">
        <v>15324</v>
      </c>
      <c r="T744" s="37">
        <v>11586</v>
      </c>
      <c r="U744" s="37">
        <v>12508</v>
      </c>
      <c r="V744" s="37">
        <v>11445</v>
      </c>
      <c r="W744" s="37">
        <v>11233</v>
      </c>
      <c r="X744" s="37">
        <v>11445</v>
      </c>
      <c r="Y744" s="37">
        <v>11445</v>
      </c>
      <c r="Z744" s="37">
        <v>14483</v>
      </c>
      <c r="AA744" s="37">
        <v>15009</v>
      </c>
      <c r="AB744" s="37">
        <v>0</v>
      </c>
      <c r="AC744" s="37">
        <v>0</v>
      </c>
      <c r="AD744" s="37">
        <v>0</v>
      </c>
      <c r="AE744" s="37"/>
      <c r="AF744" s="37"/>
      <c r="AG744" s="37"/>
      <c r="AH744" s="37"/>
      <c r="AI744" s="37"/>
      <c r="AJ744" s="37"/>
    </row>
    <row r="745" spans="1:75" s="24" customFormat="1" ht="12" customHeight="1" hidden="1">
      <c r="A745" s="30"/>
      <c r="B745" s="26" t="s">
        <v>130</v>
      </c>
      <c r="C745" s="33">
        <f aca="true" t="shared" si="455" ref="C745:H745">SUM(C742:C744)</f>
        <v>99652</v>
      </c>
      <c r="D745" s="33">
        <f t="shared" si="455"/>
        <v>175141</v>
      </c>
      <c r="E745" s="33">
        <f t="shared" si="455"/>
        <v>204500</v>
      </c>
      <c r="F745" s="33">
        <f t="shared" si="455"/>
        <v>212210.445</v>
      </c>
      <c r="G745" s="33">
        <f>SUM(G742:G744)</f>
        <v>215084</v>
      </c>
      <c r="H745" s="33">
        <f t="shared" si="455"/>
        <v>220178</v>
      </c>
      <c r="I745" s="38">
        <f aca="true" t="shared" si="456" ref="I745:X745">SUM(I742:I744)</f>
        <v>205784</v>
      </c>
      <c r="J745" s="38">
        <f t="shared" si="456"/>
        <v>220393</v>
      </c>
      <c r="K745" s="38">
        <f t="shared" si="456"/>
        <v>230481</v>
      </c>
      <c r="L745" s="38">
        <f t="shared" si="456"/>
        <v>236687</v>
      </c>
      <c r="M745" s="38">
        <f t="shared" si="456"/>
        <v>226540</v>
      </c>
      <c r="N745" s="38">
        <f t="shared" si="456"/>
        <v>188426</v>
      </c>
      <c r="O745" s="38">
        <f t="shared" si="456"/>
        <v>206799</v>
      </c>
      <c r="P745" s="38">
        <f t="shared" si="456"/>
        <v>215843</v>
      </c>
      <c r="Q745" s="38">
        <f t="shared" si="456"/>
        <v>235009</v>
      </c>
      <c r="R745" s="38">
        <f t="shared" si="456"/>
        <v>227027</v>
      </c>
      <c r="S745" s="38">
        <f t="shared" si="456"/>
        <v>236529</v>
      </c>
      <c r="T745" s="38">
        <f t="shared" si="456"/>
        <v>163035</v>
      </c>
      <c r="U745" s="38">
        <f t="shared" si="456"/>
        <v>175583</v>
      </c>
      <c r="V745" s="38">
        <f t="shared" si="456"/>
        <v>161049</v>
      </c>
      <c r="W745" s="38">
        <f t="shared" si="456"/>
        <v>172804</v>
      </c>
      <c r="X745" s="38">
        <f t="shared" si="456"/>
        <v>165184</v>
      </c>
      <c r="Y745" s="38">
        <f aca="true" t="shared" si="457" ref="Y745:AD745">SUM(Y742:Y744)</f>
        <v>182146</v>
      </c>
      <c r="Z745" s="38">
        <f t="shared" si="457"/>
        <v>169723</v>
      </c>
      <c r="AA745" s="38">
        <f t="shared" si="457"/>
        <v>195431</v>
      </c>
      <c r="AB745" s="38">
        <f t="shared" si="457"/>
        <v>0</v>
      </c>
      <c r="AC745" s="38">
        <f t="shared" si="457"/>
        <v>0</v>
      </c>
      <c r="AD745" s="38">
        <f t="shared" si="457"/>
        <v>0</v>
      </c>
      <c r="AE745" s="38"/>
      <c r="AF745" s="38"/>
      <c r="AG745" s="38"/>
      <c r="AH745" s="38"/>
      <c r="AI745" s="38"/>
      <c r="AJ745" s="38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</row>
    <row r="746" spans="1:36" ht="12" customHeight="1" hidden="1">
      <c r="A746" s="25">
        <v>2001</v>
      </c>
      <c r="B746" s="26" t="s">
        <v>95</v>
      </c>
      <c r="C746" s="34">
        <v>1027</v>
      </c>
      <c r="D746" s="34">
        <v>1500</v>
      </c>
      <c r="E746" s="34">
        <v>1500</v>
      </c>
      <c r="F746" s="34">
        <v>1500</v>
      </c>
      <c r="G746" s="34">
        <v>1868</v>
      </c>
      <c r="H746" s="34">
        <v>1660</v>
      </c>
      <c r="I746" s="37">
        <v>1783</v>
      </c>
      <c r="J746" s="37">
        <v>1660</v>
      </c>
      <c r="K746" s="37">
        <v>1512</v>
      </c>
      <c r="L746" s="37">
        <v>1660</v>
      </c>
      <c r="M746" s="37">
        <v>1345</v>
      </c>
      <c r="N746" s="37">
        <v>1660</v>
      </c>
      <c r="O746" s="37">
        <v>1552</v>
      </c>
      <c r="P746" s="37">
        <v>1660</v>
      </c>
      <c r="Q746" s="37">
        <v>1502</v>
      </c>
      <c r="R746" s="37">
        <v>1500</v>
      </c>
      <c r="S746" s="37">
        <v>1497</v>
      </c>
      <c r="T746" s="37">
        <v>1200</v>
      </c>
      <c r="U746" s="37">
        <v>899</v>
      </c>
      <c r="V746" s="37">
        <v>1200</v>
      </c>
      <c r="W746" s="37">
        <v>1099</v>
      </c>
      <c r="X746" s="37">
        <v>1200</v>
      </c>
      <c r="Y746" s="37">
        <v>873</v>
      </c>
      <c r="Z746" s="37">
        <v>1200</v>
      </c>
      <c r="AA746" s="37">
        <v>867</v>
      </c>
      <c r="AB746" s="37">
        <v>0</v>
      </c>
      <c r="AC746" s="37">
        <v>0</v>
      </c>
      <c r="AD746" s="37">
        <v>0</v>
      </c>
      <c r="AE746" s="37"/>
      <c r="AF746" s="37"/>
      <c r="AG746" s="37"/>
      <c r="AH746" s="37"/>
      <c r="AI746" s="37"/>
      <c r="AJ746" s="37"/>
    </row>
    <row r="747" spans="1:36" ht="12" customHeight="1" hidden="1">
      <c r="A747" s="25">
        <v>2002</v>
      </c>
      <c r="B747" s="26" t="s">
        <v>96</v>
      </c>
      <c r="C747" s="34">
        <v>18000</v>
      </c>
      <c r="D747" s="34">
        <v>22000</v>
      </c>
      <c r="E747" s="34">
        <v>46000</v>
      </c>
      <c r="F747" s="34">
        <v>48000</v>
      </c>
      <c r="G747" s="34">
        <v>60941</v>
      </c>
      <c r="H747" s="34">
        <v>47000</v>
      </c>
      <c r="I747" s="37">
        <v>59971</v>
      </c>
      <c r="J747" s="37">
        <v>54000</v>
      </c>
      <c r="K747" s="37">
        <v>57345</v>
      </c>
      <c r="L747" s="37">
        <v>63000</v>
      </c>
      <c r="M747" s="37">
        <v>47274</v>
      </c>
      <c r="N747" s="37">
        <v>63000</v>
      </c>
      <c r="O747" s="37">
        <v>50455</v>
      </c>
      <c r="P747" s="37">
        <v>60900</v>
      </c>
      <c r="Q747" s="37">
        <v>61357</v>
      </c>
      <c r="R747" s="37">
        <v>62000</v>
      </c>
      <c r="S747" s="37">
        <v>66710</v>
      </c>
      <c r="T747" s="37">
        <v>65000</v>
      </c>
      <c r="U747" s="37">
        <v>76245</v>
      </c>
      <c r="V747" s="37">
        <v>65000</v>
      </c>
      <c r="W747" s="37">
        <v>49270</v>
      </c>
      <c r="X747" s="37">
        <v>47000</v>
      </c>
      <c r="Y747" s="37">
        <v>42349</v>
      </c>
      <c r="Z747" s="37">
        <v>47000</v>
      </c>
      <c r="AA747" s="37">
        <v>51530</v>
      </c>
      <c r="AB747" s="37">
        <v>0</v>
      </c>
      <c r="AC747" s="37">
        <v>0</v>
      </c>
      <c r="AD747" s="37">
        <v>0</v>
      </c>
      <c r="AE747" s="37"/>
      <c r="AF747" s="37"/>
      <c r="AG747" s="37"/>
      <c r="AH747" s="37"/>
      <c r="AI747" s="37"/>
      <c r="AJ747" s="37"/>
    </row>
    <row r="748" spans="1:36" ht="12" customHeight="1" hidden="1">
      <c r="A748" s="25">
        <v>2003</v>
      </c>
      <c r="B748" s="26" t="s">
        <v>97</v>
      </c>
      <c r="C748" s="34">
        <v>14020</v>
      </c>
      <c r="D748" s="34">
        <v>5910</v>
      </c>
      <c r="E748" s="34">
        <v>5910</v>
      </c>
      <c r="F748" s="34">
        <v>2519</v>
      </c>
      <c r="G748" s="34">
        <v>2519</v>
      </c>
      <c r="H748" s="34">
        <v>2519</v>
      </c>
      <c r="I748" s="37">
        <v>2519</v>
      </c>
      <c r="J748" s="37">
        <v>2519</v>
      </c>
      <c r="K748" s="37">
        <v>2519</v>
      </c>
      <c r="L748" s="37">
        <v>2550</v>
      </c>
      <c r="M748" s="37">
        <v>2550</v>
      </c>
      <c r="N748" s="37">
        <v>2550</v>
      </c>
      <c r="O748" s="37">
        <v>2550</v>
      </c>
      <c r="P748" s="37">
        <v>2550</v>
      </c>
      <c r="Q748" s="37">
        <v>2550</v>
      </c>
      <c r="R748" s="37">
        <v>2550</v>
      </c>
      <c r="S748" s="37">
        <v>2550</v>
      </c>
      <c r="T748" s="37">
        <v>2550</v>
      </c>
      <c r="U748" s="37">
        <v>2550</v>
      </c>
      <c r="V748" s="37">
        <v>2550</v>
      </c>
      <c r="W748" s="37">
        <v>2550</v>
      </c>
      <c r="X748" s="37">
        <v>2550</v>
      </c>
      <c r="Y748" s="37">
        <v>2550</v>
      </c>
      <c r="Z748" s="37">
        <v>1800</v>
      </c>
      <c r="AA748" s="37">
        <v>1800</v>
      </c>
      <c r="AB748" s="37">
        <v>0</v>
      </c>
      <c r="AC748" s="37">
        <v>0</v>
      </c>
      <c r="AD748" s="37">
        <v>0</v>
      </c>
      <c r="AE748" s="37"/>
      <c r="AF748" s="37"/>
      <c r="AG748" s="37"/>
      <c r="AH748" s="37"/>
      <c r="AI748" s="37"/>
      <c r="AJ748" s="37"/>
    </row>
    <row r="749" spans="1:36" ht="12" customHeight="1" hidden="1">
      <c r="A749" s="25">
        <v>2004</v>
      </c>
      <c r="B749" s="26" t="s">
        <v>98</v>
      </c>
      <c r="C749" s="34"/>
      <c r="D749" s="34"/>
      <c r="E749" s="34"/>
      <c r="F749" s="34"/>
      <c r="G749" s="34"/>
      <c r="H749" s="34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>
        <v>0</v>
      </c>
      <c r="X749" s="37">
        <v>500</v>
      </c>
      <c r="Y749" s="37">
        <v>500</v>
      </c>
      <c r="Z749" s="37">
        <v>800</v>
      </c>
      <c r="AA749" s="37">
        <v>0</v>
      </c>
      <c r="AB749" s="37">
        <v>0</v>
      </c>
      <c r="AC749" s="37">
        <v>0</v>
      </c>
      <c r="AD749" s="37">
        <v>0</v>
      </c>
      <c r="AE749" s="37"/>
      <c r="AF749" s="37"/>
      <c r="AG749" s="37"/>
      <c r="AH749" s="37"/>
      <c r="AI749" s="37"/>
      <c r="AJ749" s="37"/>
    </row>
    <row r="750" spans="1:36" ht="12" customHeight="1" hidden="1">
      <c r="A750" s="25">
        <v>2005</v>
      </c>
      <c r="B750" s="26" t="s">
        <v>99</v>
      </c>
      <c r="C750" s="34"/>
      <c r="D750" s="34"/>
      <c r="E750" s="34"/>
      <c r="F750" s="34"/>
      <c r="G750" s="34"/>
      <c r="H750" s="34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>
        <v>0</v>
      </c>
      <c r="X750" s="37">
        <v>44</v>
      </c>
      <c r="Y750" s="37">
        <v>-30</v>
      </c>
      <c r="Z750" s="37">
        <v>47</v>
      </c>
      <c r="AA750" s="37">
        <v>0</v>
      </c>
      <c r="AB750" s="37">
        <v>0</v>
      </c>
      <c r="AC750" s="37">
        <v>0</v>
      </c>
      <c r="AD750" s="37">
        <v>0</v>
      </c>
      <c r="AE750" s="37"/>
      <c r="AF750" s="37"/>
      <c r="AG750" s="37"/>
      <c r="AH750" s="37"/>
      <c r="AI750" s="37"/>
      <c r="AJ750" s="37"/>
    </row>
    <row r="751" spans="1:36" ht="12" customHeight="1" hidden="1">
      <c r="A751" s="25">
        <v>2006</v>
      </c>
      <c r="B751" s="26" t="s">
        <v>132</v>
      </c>
      <c r="C751" s="34"/>
      <c r="D751" s="34"/>
      <c r="E751" s="34"/>
      <c r="F751" s="34"/>
      <c r="G751" s="34"/>
      <c r="H751" s="34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>
        <v>0</v>
      </c>
      <c r="X751" s="37">
        <v>60</v>
      </c>
      <c r="Y751" s="37">
        <v>0</v>
      </c>
      <c r="Z751" s="37">
        <v>60</v>
      </c>
      <c r="AA751" s="37">
        <v>0</v>
      </c>
      <c r="AB751" s="37">
        <v>0</v>
      </c>
      <c r="AC751" s="37">
        <v>0</v>
      </c>
      <c r="AD751" s="37">
        <v>0</v>
      </c>
      <c r="AE751" s="37"/>
      <c r="AF751" s="37"/>
      <c r="AG751" s="37"/>
      <c r="AH751" s="37"/>
      <c r="AI751" s="37"/>
      <c r="AJ751" s="37"/>
    </row>
    <row r="752" spans="1:36" ht="12" customHeight="1" hidden="1">
      <c r="A752" s="25">
        <v>2007</v>
      </c>
      <c r="B752" s="26" t="s">
        <v>148</v>
      </c>
      <c r="C752" s="34">
        <v>13</v>
      </c>
      <c r="D752" s="34">
        <v>750</v>
      </c>
      <c r="E752" s="34">
        <v>750</v>
      </c>
      <c r="F752" s="34">
        <v>750</v>
      </c>
      <c r="G752" s="34">
        <v>104</v>
      </c>
      <c r="H752" s="34">
        <v>550</v>
      </c>
      <c r="I752" s="37">
        <v>145</v>
      </c>
      <c r="J752" s="37">
        <v>550</v>
      </c>
      <c r="K752" s="37">
        <v>74</v>
      </c>
      <c r="L752" s="37">
        <v>400</v>
      </c>
      <c r="M752" s="37">
        <v>50</v>
      </c>
      <c r="N752" s="37">
        <v>400</v>
      </c>
      <c r="O752" s="37">
        <v>89</v>
      </c>
      <c r="P752" s="37">
        <v>400</v>
      </c>
      <c r="Q752" s="37">
        <v>0</v>
      </c>
      <c r="R752" s="37">
        <v>400</v>
      </c>
      <c r="S752" s="37">
        <v>0</v>
      </c>
      <c r="T752" s="37">
        <v>400</v>
      </c>
      <c r="U752" s="37">
        <v>132</v>
      </c>
      <c r="V752" s="37">
        <v>400</v>
      </c>
      <c r="W752" s="37">
        <v>350</v>
      </c>
      <c r="X752" s="37">
        <v>400</v>
      </c>
      <c r="Y752" s="37">
        <v>92</v>
      </c>
      <c r="Z752" s="37">
        <v>400</v>
      </c>
      <c r="AA752" s="37">
        <v>400</v>
      </c>
      <c r="AB752" s="37">
        <v>0</v>
      </c>
      <c r="AC752" s="37">
        <v>0</v>
      </c>
      <c r="AD752" s="37">
        <v>0</v>
      </c>
      <c r="AE752" s="37"/>
      <c r="AF752" s="37"/>
      <c r="AG752" s="37"/>
      <c r="AH752" s="37"/>
      <c r="AI752" s="37"/>
      <c r="AJ752" s="37"/>
    </row>
    <row r="753" spans="1:36" ht="12" customHeight="1" hidden="1">
      <c r="A753" s="25">
        <v>2008</v>
      </c>
      <c r="B753" s="26" t="s">
        <v>103</v>
      </c>
      <c r="C753" s="34">
        <v>757</v>
      </c>
      <c r="D753" s="34">
        <v>1000</v>
      </c>
      <c r="E753" s="34">
        <v>500</v>
      </c>
      <c r="F753" s="34">
        <v>750</v>
      </c>
      <c r="G753" s="34">
        <v>876</v>
      </c>
      <c r="H753" s="34">
        <v>750</v>
      </c>
      <c r="I753" s="37">
        <v>763</v>
      </c>
      <c r="J753" s="37">
        <v>750</v>
      </c>
      <c r="K753" s="37">
        <v>788</v>
      </c>
      <c r="L753" s="37">
        <v>750</v>
      </c>
      <c r="M753" s="37">
        <v>854</v>
      </c>
      <c r="N753" s="37">
        <v>750</v>
      </c>
      <c r="O753" s="37">
        <v>859</v>
      </c>
      <c r="P753" s="37">
        <v>750</v>
      </c>
      <c r="Q753" s="37">
        <v>325</v>
      </c>
      <c r="R753" s="37">
        <v>750</v>
      </c>
      <c r="S753" s="37">
        <v>395</v>
      </c>
      <c r="T753" s="37">
        <v>500</v>
      </c>
      <c r="U753" s="37">
        <v>137</v>
      </c>
      <c r="V753" s="37">
        <v>500</v>
      </c>
      <c r="W753" s="37">
        <v>529</v>
      </c>
      <c r="X753" s="37">
        <v>300</v>
      </c>
      <c r="Y753" s="37">
        <v>300</v>
      </c>
      <c r="Z753" s="37">
        <v>300</v>
      </c>
      <c r="AA753" s="37">
        <v>295</v>
      </c>
      <c r="AB753" s="37">
        <v>0</v>
      </c>
      <c r="AC753" s="37">
        <v>0</v>
      </c>
      <c r="AD753" s="37">
        <v>0</v>
      </c>
      <c r="AE753" s="37"/>
      <c r="AF753" s="37"/>
      <c r="AG753" s="37"/>
      <c r="AH753" s="37"/>
      <c r="AI753" s="37"/>
      <c r="AJ753" s="37"/>
    </row>
    <row r="754" spans="1:36" ht="12" customHeight="1" hidden="1">
      <c r="A754" s="25">
        <v>2009</v>
      </c>
      <c r="B754" s="26" t="s">
        <v>149</v>
      </c>
      <c r="C754" s="34">
        <v>236</v>
      </c>
      <c r="D754" s="34">
        <v>1000</v>
      </c>
      <c r="E754" s="34">
        <v>1000</v>
      </c>
      <c r="F754" s="34">
        <v>750</v>
      </c>
      <c r="G754" s="34">
        <v>300</v>
      </c>
      <c r="H754" s="34">
        <v>750</v>
      </c>
      <c r="I754" s="37">
        <v>530</v>
      </c>
      <c r="J754" s="37">
        <v>750</v>
      </c>
      <c r="K754" s="37">
        <v>665</v>
      </c>
      <c r="L754" s="37">
        <v>600</v>
      </c>
      <c r="M754" s="37">
        <v>248</v>
      </c>
      <c r="N754" s="37">
        <v>600</v>
      </c>
      <c r="O754" s="37">
        <v>0</v>
      </c>
      <c r="P754" s="37">
        <v>600</v>
      </c>
      <c r="Q754" s="37">
        <v>0</v>
      </c>
      <c r="R754" s="37">
        <v>600</v>
      </c>
      <c r="S754" s="37">
        <v>0</v>
      </c>
      <c r="T754" s="37">
        <v>600</v>
      </c>
      <c r="U754" s="37">
        <v>0</v>
      </c>
      <c r="V754" s="37">
        <v>600</v>
      </c>
      <c r="W754" s="37">
        <v>300</v>
      </c>
      <c r="X754" s="37">
        <v>400</v>
      </c>
      <c r="Y754" s="37">
        <v>54</v>
      </c>
      <c r="Z754" s="37">
        <v>400</v>
      </c>
      <c r="AA754" s="37">
        <v>385</v>
      </c>
      <c r="AB754" s="37">
        <v>0</v>
      </c>
      <c r="AC754" s="37">
        <v>0</v>
      </c>
      <c r="AD754" s="37">
        <v>0</v>
      </c>
      <c r="AE754" s="37"/>
      <c r="AF754" s="37"/>
      <c r="AG754" s="37"/>
      <c r="AH754" s="37"/>
      <c r="AI754" s="37"/>
      <c r="AJ754" s="37"/>
    </row>
    <row r="755" spans="1:36" ht="12" customHeight="1" hidden="1">
      <c r="A755" s="25">
        <v>2010</v>
      </c>
      <c r="B755" s="26" t="s">
        <v>292</v>
      </c>
      <c r="C755" s="34"/>
      <c r="D755" s="34"/>
      <c r="E755" s="34"/>
      <c r="F755" s="34"/>
      <c r="G755" s="34"/>
      <c r="H755" s="34"/>
      <c r="I755" s="37"/>
      <c r="J755" s="37"/>
      <c r="K755" s="37"/>
      <c r="L755" s="37"/>
      <c r="M755" s="37">
        <v>0</v>
      </c>
      <c r="N755" s="37">
        <v>35000</v>
      </c>
      <c r="O755" s="37">
        <v>14830</v>
      </c>
      <c r="P755" s="37">
        <v>18000</v>
      </c>
      <c r="Q755" s="37">
        <v>19888</v>
      </c>
      <c r="R755" s="37">
        <v>16000</v>
      </c>
      <c r="S755" s="37">
        <v>24934</v>
      </c>
      <c r="T755" s="37">
        <v>5000</v>
      </c>
      <c r="U755" s="37">
        <v>13851</v>
      </c>
      <c r="V755" s="37">
        <v>6500</v>
      </c>
      <c r="W755" s="37">
        <v>6618</v>
      </c>
      <c r="X755" s="37">
        <v>8000</v>
      </c>
      <c r="Y755" s="37">
        <v>3719</v>
      </c>
      <c r="Z755" s="37">
        <v>6000</v>
      </c>
      <c r="AA755" s="37">
        <v>8069</v>
      </c>
      <c r="AB755" s="37">
        <v>0</v>
      </c>
      <c r="AC755" s="37">
        <v>0</v>
      </c>
      <c r="AD755" s="37">
        <v>0</v>
      </c>
      <c r="AE755" s="37"/>
      <c r="AF755" s="37"/>
      <c r="AG755" s="37"/>
      <c r="AH755" s="37"/>
      <c r="AI755" s="37"/>
      <c r="AJ755" s="37"/>
    </row>
    <row r="756" spans="1:36" ht="12" customHeight="1" hidden="1">
      <c r="A756" s="25">
        <v>2011</v>
      </c>
      <c r="B756" s="26" t="s">
        <v>293</v>
      </c>
      <c r="C756" s="34">
        <v>10017</v>
      </c>
      <c r="D756" s="34">
        <v>30100</v>
      </c>
      <c r="E756" s="34">
        <v>30100</v>
      </c>
      <c r="F756" s="34">
        <v>34845</v>
      </c>
      <c r="G756" s="34">
        <v>33425</v>
      </c>
      <c r="H756" s="34">
        <v>33948</v>
      </c>
      <c r="I756" s="37">
        <v>33948</v>
      </c>
      <c r="J756" s="37">
        <v>36490</v>
      </c>
      <c r="K756" s="37">
        <v>36490</v>
      </c>
      <c r="L756" s="37">
        <v>37766</v>
      </c>
      <c r="M756" s="37">
        <v>37981</v>
      </c>
      <c r="N756" s="37">
        <v>39829</v>
      </c>
      <c r="O756" s="37">
        <v>39829</v>
      </c>
      <c r="P756" s="37">
        <v>33713</v>
      </c>
      <c r="Q756" s="37">
        <v>33713</v>
      </c>
      <c r="R756" s="37">
        <v>34707</v>
      </c>
      <c r="S756" s="37">
        <v>34717</v>
      </c>
      <c r="T756" s="37">
        <v>33997</v>
      </c>
      <c r="U756" s="37">
        <v>34091</v>
      </c>
      <c r="V756" s="37">
        <v>35244</v>
      </c>
      <c r="W756" s="37">
        <v>35244</v>
      </c>
      <c r="X756" s="37">
        <v>32739</v>
      </c>
      <c r="Y756" s="37">
        <v>32738</v>
      </c>
      <c r="Z756" s="37">
        <v>34091</v>
      </c>
      <c r="AA756" s="37">
        <v>34091</v>
      </c>
      <c r="AB756" s="37">
        <v>0</v>
      </c>
      <c r="AC756" s="37">
        <v>0</v>
      </c>
      <c r="AD756" s="37">
        <v>0</v>
      </c>
      <c r="AE756" s="37"/>
      <c r="AF756" s="37"/>
      <c r="AG756" s="37"/>
      <c r="AH756" s="37"/>
      <c r="AI756" s="37"/>
      <c r="AJ756" s="37"/>
    </row>
    <row r="757" spans="1:36" ht="12" customHeight="1" hidden="1">
      <c r="A757" s="25">
        <v>2034</v>
      </c>
      <c r="B757" s="26" t="s">
        <v>135</v>
      </c>
      <c r="C757" s="34">
        <v>167</v>
      </c>
      <c r="D757" s="34">
        <v>1000</v>
      </c>
      <c r="E757" s="34">
        <v>1000</v>
      </c>
      <c r="F757" s="34">
        <v>500</v>
      </c>
      <c r="G757" s="34">
        <v>412</v>
      </c>
      <c r="H757" s="34">
        <v>750</v>
      </c>
      <c r="I757" s="37">
        <v>448</v>
      </c>
      <c r="J757" s="37">
        <v>500</v>
      </c>
      <c r="K757" s="37">
        <v>436</v>
      </c>
      <c r="L757" s="37">
        <v>500</v>
      </c>
      <c r="M757" s="37">
        <v>375</v>
      </c>
      <c r="N757" s="37">
        <v>1000</v>
      </c>
      <c r="O757" s="37">
        <v>319</v>
      </c>
      <c r="P757" s="37">
        <v>1000</v>
      </c>
      <c r="Q757" s="37">
        <v>298</v>
      </c>
      <c r="R757" s="37">
        <v>500</v>
      </c>
      <c r="S757" s="37">
        <v>354</v>
      </c>
      <c r="T757" s="37">
        <v>500</v>
      </c>
      <c r="U757" s="37">
        <v>0</v>
      </c>
      <c r="V757" s="37">
        <v>500</v>
      </c>
      <c r="W757" s="37">
        <v>299</v>
      </c>
      <c r="X757" s="37">
        <v>500</v>
      </c>
      <c r="Y757" s="37">
        <v>128</v>
      </c>
      <c r="Z757" s="37">
        <v>500</v>
      </c>
      <c r="AA757" s="37">
        <v>29</v>
      </c>
      <c r="AB757" s="37">
        <v>0</v>
      </c>
      <c r="AC757" s="37">
        <v>0</v>
      </c>
      <c r="AD757" s="37">
        <v>0</v>
      </c>
      <c r="AE757" s="37"/>
      <c r="AF757" s="37"/>
      <c r="AG757" s="37"/>
      <c r="AH757" s="37"/>
      <c r="AI757" s="37"/>
      <c r="AJ757" s="37"/>
    </row>
    <row r="758" spans="1:36" ht="12" customHeight="1" hidden="1">
      <c r="A758" s="25">
        <v>2035</v>
      </c>
      <c r="B758" s="26" t="s">
        <v>112</v>
      </c>
      <c r="C758" s="34">
        <v>5737</v>
      </c>
      <c r="D758" s="34">
        <v>4000</v>
      </c>
      <c r="E758" s="34">
        <v>4000</v>
      </c>
      <c r="F758" s="34">
        <v>7600</v>
      </c>
      <c r="G758" s="34">
        <v>9268</v>
      </c>
      <c r="H758" s="34">
        <v>7600</v>
      </c>
      <c r="I758" s="37">
        <v>12421</v>
      </c>
      <c r="J758" s="37">
        <v>7710</v>
      </c>
      <c r="K758" s="37">
        <v>10427</v>
      </c>
      <c r="L758" s="37">
        <v>9910</v>
      </c>
      <c r="M758" s="37">
        <v>15208</v>
      </c>
      <c r="N758" s="37">
        <v>12000</v>
      </c>
      <c r="O758" s="37">
        <v>18920</v>
      </c>
      <c r="P758" s="37">
        <v>20010</v>
      </c>
      <c r="Q758" s="37">
        <v>17025</v>
      </c>
      <c r="R758" s="37">
        <v>18300</v>
      </c>
      <c r="S758" s="37">
        <v>16697</v>
      </c>
      <c r="T758" s="37">
        <v>14800</v>
      </c>
      <c r="U758" s="37">
        <v>15338</v>
      </c>
      <c r="V758" s="37">
        <v>15800</v>
      </c>
      <c r="W758" s="37">
        <v>13594</v>
      </c>
      <c r="X758" s="37">
        <v>14165</v>
      </c>
      <c r="Y758" s="37">
        <v>10203</v>
      </c>
      <c r="Z758" s="37">
        <v>19900</v>
      </c>
      <c r="AA758" s="37">
        <v>20745</v>
      </c>
      <c r="AB758" s="37">
        <v>0</v>
      </c>
      <c r="AC758" s="37">
        <v>0</v>
      </c>
      <c r="AD758" s="37">
        <v>0</v>
      </c>
      <c r="AE758" s="37"/>
      <c r="AF758" s="37"/>
      <c r="AG758" s="37"/>
      <c r="AH758" s="37"/>
      <c r="AI758" s="37"/>
      <c r="AJ758" s="37"/>
    </row>
    <row r="759" spans="1:36" ht="12" customHeight="1" hidden="1">
      <c r="A759" s="25">
        <v>2062</v>
      </c>
      <c r="B759" s="26" t="s">
        <v>115</v>
      </c>
      <c r="C759" s="34">
        <v>0</v>
      </c>
      <c r="D759" s="34">
        <v>5000</v>
      </c>
      <c r="E759" s="34">
        <v>2000</v>
      </c>
      <c r="F759" s="34">
        <v>4000</v>
      </c>
      <c r="G759" s="34">
        <v>2877</v>
      </c>
      <c r="H759" s="34">
        <v>4000</v>
      </c>
      <c r="I759" s="37">
        <v>3961</v>
      </c>
      <c r="J759" s="37">
        <v>4000</v>
      </c>
      <c r="K759" s="37">
        <v>3620</v>
      </c>
      <c r="L759" s="37">
        <v>4000</v>
      </c>
      <c r="M759" s="37">
        <v>3698</v>
      </c>
      <c r="N759" s="37">
        <v>4000</v>
      </c>
      <c r="O759" s="37">
        <v>3943</v>
      </c>
      <c r="P759" s="37">
        <v>4000</v>
      </c>
      <c r="Q759" s="37">
        <v>0</v>
      </c>
      <c r="R759" s="37">
        <v>4000</v>
      </c>
      <c r="S759" s="37">
        <v>0</v>
      </c>
      <c r="T759" s="37">
        <v>4000</v>
      </c>
      <c r="U759" s="37">
        <v>2405</v>
      </c>
      <c r="V759" s="37">
        <v>4000</v>
      </c>
      <c r="W759" s="37">
        <v>393</v>
      </c>
      <c r="X759" s="37">
        <v>4000</v>
      </c>
      <c r="Y759" s="37">
        <v>305</v>
      </c>
      <c r="Z759" s="37">
        <v>4000</v>
      </c>
      <c r="AA759" s="37">
        <v>2000</v>
      </c>
      <c r="AB759" s="37">
        <v>0</v>
      </c>
      <c r="AC759" s="37">
        <v>0</v>
      </c>
      <c r="AD759" s="37">
        <v>0</v>
      </c>
      <c r="AE759" s="37"/>
      <c r="AF759" s="37"/>
      <c r="AG759" s="37"/>
      <c r="AH759" s="37"/>
      <c r="AI759" s="37"/>
      <c r="AJ759" s="37"/>
    </row>
    <row r="760" spans="1:75" ht="12" customHeight="1" hidden="1">
      <c r="A760" s="25">
        <v>3001</v>
      </c>
      <c r="B760" s="26" t="s">
        <v>118</v>
      </c>
      <c r="C760" s="34">
        <v>894</v>
      </c>
      <c r="D760" s="34">
        <v>500</v>
      </c>
      <c r="E760" s="34">
        <v>500</v>
      </c>
      <c r="F760" s="34">
        <v>750</v>
      </c>
      <c r="G760" s="34">
        <v>942</v>
      </c>
      <c r="H760" s="34">
        <v>750</v>
      </c>
      <c r="I760" s="37">
        <v>754</v>
      </c>
      <c r="J760" s="37">
        <v>800</v>
      </c>
      <c r="K760" s="37">
        <v>617</v>
      </c>
      <c r="L760" s="37">
        <v>800</v>
      </c>
      <c r="M760" s="37">
        <v>738</v>
      </c>
      <c r="N760" s="37">
        <v>800</v>
      </c>
      <c r="O760" s="37">
        <v>133</v>
      </c>
      <c r="P760" s="37">
        <v>800</v>
      </c>
      <c r="Q760" s="37">
        <v>1394</v>
      </c>
      <c r="R760" s="37">
        <v>800</v>
      </c>
      <c r="S760" s="37">
        <v>254</v>
      </c>
      <c r="T760" s="37">
        <v>500</v>
      </c>
      <c r="U760" s="37">
        <v>194</v>
      </c>
      <c r="V760" s="37">
        <v>500</v>
      </c>
      <c r="W760" s="37">
        <v>107</v>
      </c>
      <c r="X760" s="37">
        <v>400</v>
      </c>
      <c r="Y760" s="37">
        <v>0</v>
      </c>
      <c r="Z760" s="37">
        <v>400</v>
      </c>
      <c r="AA760" s="37">
        <v>235</v>
      </c>
      <c r="AB760" s="37">
        <v>0</v>
      </c>
      <c r="AC760" s="37">
        <v>0</v>
      </c>
      <c r="AD760" s="37">
        <v>0</v>
      </c>
      <c r="AE760" s="37"/>
      <c r="AF760" s="37"/>
      <c r="AG760" s="37"/>
      <c r="AH760" s="37"/>
      <c r="AI760" s="37"/>
      <c r="AJ760" s="37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</row>
    <row r="761" spans="1:75" ht="12" customHeight="1" hidden="1">
      <c r="A761" s="25">
        <v>3003</v>
      </c>
      <c r="B761" s="26" t="s">
        <v>120</v>
      </c>
      <c r="C761" s="34">
        <v>15000</v>
      </c>
      <c r="D761" s="34">
        <v>33325</v>
      </c>
      <c r="E761" s="34">
        <v>16500</v>
      </c>
      <c r="F761" s="34">
        <v>17250</v>
      </c>
      <c r="G761" s="34">
        <v>7200</v>
      </c>
      <c r="H761" s="34">
        <v>12300</v>
      </c>
      <c r="I761" s="37">
        <v>2500</v>
      </c>
      <c r="J761" s="37">
        <v>7500</v>
      </c>
      <c r="K761" s="37">
        <v>4150</v>
      </c>
      <c r="L761" s="37">
        <v>6000</v>
      </c>
      <c r="M761" s="37">
        <v>6000</v>
      </c>
      <c r="N761" s="37">
        <v>9660</v>
      </c>
      <c r="O761" s="37">
        <v>12300</v>
      </c>
      <c r="P761" s="37">
        <v>14200</v>
      </c>
      <c r="Q761" s="37">
        <v>14200</v>
      </c>
      <c r="R761" s="37">
        <v>12600</v>
      </c>
      <c r="S761" s="37">
        <v>12600</v>
      </c>
      <c r="T761" s="37">
        <v>18300</v>
      </c>
      <c r="U761" s="37">
        <v>18300</v>
      </c>
      <c r="V761" s="37">
        <v>12285</v>
      </c>
      <c r="W761" s="37">
        <v>11700</v>
      </c>
      <c r="X761" s="37">
        <v>15000</v>
      </c>
      <c r="Y761" s="37">
        <v>15000</v>
      </c>
      <c r="Z761" s="37">
        <v>16249</v>
      </c>
      <c r="AA761" s="37">
        <v>37831</v>
      </c>
      <c r="AB761" s="37">
        <v>0</v>
      </c>
      <c r="AC761" s="37">
        <v>0</v>
      </c>
      <c r="AD761" s="37">
        <v>0</v>
      </c>
      <c r="AE761" s="37"/>
      <c r="AF761" s="37"/>
      <c r="AG761" s="37"/>
      <c r="AH761" s="37"/>
      <c r="AI761" s="37"/>
      <c r="AJ761" s="37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</row>
    <row r="762" spans="1:36" s="24" customFormat="1" ht="12" customHeight="1" hidden="1">
      <c r="A762" s="25">
        <v>3006</v>
      </c>
      <c r="B762" s="26" t="s">
        <v>145</v>
      </c>
      <c r="C762" s="34">
        <v>9382</v>
      </c>
      <c r="D762" s="34">
        <v>8500</v>
      </c>
      <c r="E762" s="34">
        <v>8500</v>
      </c>
      <c r="F762" s="34">
        <v>10530</v>
      </c>
      <c r="G762" s="34">
        <v>11380</v>
      </c>
      <c r="H762" s="34">
        <v>10150</v>
      </c>
      <c r="I762" s="37">
        <v>11830</v>
      </c>
      <c r="J762" s="37">
        <v>10150</v>
      </c>
      <c r="K762" s="37">
        <v>10713</v>
      </c>
      <c r="L762" s="37">
        <v>10650</v>
      </c>
      <c r="M762" s="37">
        <v>11450</v>
      </c>
      <c r="N762" s="37">
        <v>12000</v>
      </c>
      <c r="O762" s="37">
        <v>11456</v>
      </c>
      <c r="P762" s="37">
        <v>12000</v>
      </c>
      <c r="Q762" s="37">
        <v>11059</v>
      </c>
      <c r="R762" s="37">
        <v>11750</v>
      </c>
      <c r="S762" s="37">
        <v>13775</v>
      </c>
      <c r="T762" s="37">
        <v>12050</v>
      </c>
      <c r="U762" s="37">
        <v>10683</v>
      </c>
      <c r="V762" s="37">
        <v>13600</v>
      </c>
      <c r="W762" s="37">
        <v>13438</v>
      </c>
      <c r="X762" s="37">
        <v>13600</v>
      </c>
      <c r="Y762" s="37">
        <v>10223</v>
      </c>
      <c r="Z762" s="37">
        <v>14100</v>
      </c>
      <c r="AA762" s="37">
        <v>13036</v>
      </c>
      <c r="AB762" s="37">
        <v>0</v>
      </c>
      <c r="AC762" s="37">
        <v>0</v>
      </c>
      <c r="AD762" s="37">
        <v>0</v>
      </c>
      <c r="AE762" s="37"/>
      <c r="AF762" s="37"/>
      <c r="AG762" s="37"/>
      <c r="AH762" s="37"/>
      <c r="AI762" s="37"/>
      <c r="AJ762" s="37"/>
    </row>
    <row r="763" spans="1:36" s="24" customFormat="1" ht="12" customHeight="1" hidden="1">
      <c r="A763" s="25">
        <v>4001</v>
      </c>
      <c r="B763" s="26" t="s">
        <v>294</v>
      </c>
      <c r="C763" s="34">
        <v>17629</v>
      </c>
      <c r="D763" s="34">
        <v>10000</v>
      </c>
      <c r="E763" s="34">
        <v>10000</v>
      </c>
      <c r="F763" s="34">
        <v>9000</v>
      </c>
      <c r="G763" s="34">
        <v>8843</v>
      </c>
      <c r="H763" s="34">
        <v>10000</v>
      </c>
      <c r="I763" s="37">
        <v>10288</v>
      </c>
      <c r="J763" s="37">
        <v>6000</v>
      </c>
      <c r="K763" s="37">
        <v>6000</v>
      </c>
      <c r="L763" s="37">
        <v>6000</v>
      </c>
      <c r="M763" s="37">
        <v>5839</v>
      </c>
      <c r="N763" s="37">
        <v>6000</v>
      </c>
      <c r="O763" s="37">
        <v>5329</v>
      </c>
      <c r="P763" s="37">
        <v>6000</v>
      </c>
      <c r="Q763" s="37">
        <v>4612</v>
      </c>
      <c r="R763" s="37">
        <v>5680</v>
      </c>
      <c r="S763" s="37">
        <v>5174</v>
      </c>
      <c r="T763" s="37">
        <v>0</v>
      </c>
      <c r="U763" s="37">
        <v>0</v>
      </c>
      <c r="V763" s="37">
        <v>0</v>
      </c>
      <c r="W763" s="37">
        <v>0</v>
      </c>
      <c r="X763" s="37">
        <v>0</v>
      </c>
      <c r="Y763" s="37">
        <v>0</v>
      </c>
      <c r="Z763" s="37">
        <v>0</v>
      </c>
      <c r="AA763" s="37">
        <v>0</v>
      </c>
      <c r="AB763" s="37">
        <v>0</v>
      </c>
      <c r="AC763" s="37">
        <v>0</v>
      </c>
      <c r="AD763" s="37">
        <v>0</v>
      </c>
      <c r="AE763" s="37"/>
      <c r="AF763" s="37"/>
      <c r="AG763" s="37"/>
      <c r="AH763" s="37"/>
      <c r="AI763" s="37"/>
      <c r="AJ763" s="37"/>
    </row>
    <row r="764" spans="1:75" s="24" customFormat="1" ht="12" customHeight="1" hidden="1">
      <c r="A764" s="30"/>
      <c r="B764" s="26" t="s">
        <v>138</v>
      </c>
      <c r="C764" s="33">
        <f aca="true" t="shared" si="458" ref="C764:Z764">SUM(C746:C763)</f>
        <v>92879</v>
      </c>
      <c r="D764" s="4">
        <f t="shared" si="458"/>
        <v>124585</v>
      </c>
      <c r="E764" s="4">
        <f t="shared" si="458"/>
        <v>128260</v>
      </c>
      <c r="F764" s="4">
        <f t="shared" si="458"/>
        <v>138744</v>
      </c>
      <c r="G764" s="4">
        <f>SUM(G746:G763)</f>
        <v>140955</v>
      </c>
      <c r="H764" s="4">
        <f t="shared" si="458"/>
        <v>132727</v>
      </c>
      <c r="I764" s="36">
        <f t="shared" si="458"/>
        <v>141861</v>
      </c>
      <c r="J764" s="36">
        <f t="shared" si="458"/>
        <v>133379</v>
      </c>
      <c r="K764" s="36">
        <f t="shared" si="458"/>
        <v>135356</v>
      </c>
      <c r="L764" s="36">
        <f t="shared" si="458"/>
        <v>144586</v>
      </c>
      <c r="M764" s="36">
        <f t="shared" si="458"/>
        <v>133610</v>
      </c>
      <c r="N764" s="36">
        <f t="shared" si="458"/>
        <v>189249</v>
      </c>
      <c r="O764" s="36">
        <f t="shared" si="458"/>
        <v>162564</v>
      </c>
      <c r="P764" s="36">
        <f t="shared" si="458"/>
        <v>176583</v>
      </c>
      <c r="Q764" s="36">
        <f t="shared" si="458"/>
        <v>167923</v>
      </c>
      <c r="R764" s="36">
        <f t="shared" si="458"/>
        <v>172137</v>
      </c>
      <c r="S764" s="36">
        <f t="shared" si="458"/>
        <v>179657</v>
      </c>
      <c r="T764" s="36">
        <f t="shared" si="458"/>
        <v>159397</v>
      </c>
      <c r="U764" s="36">
        <f t="shared" si="458"/>
        <v>174825</v>
      </c>
      <c r="V764" s="36">
        <f t="shared" si="458"/>
        <v>158679</v>
      </c>
      <c r="W764" s="36">
        <f t="shared" si="458"/>
        <v>135491</v>
      </c>
      <c r="X764" s="36">
        <f t="shared" si="458"/>
        <v>140858</v>
      </c>
      <c r="Y764" s="36">
        <f t="shared" si="458"/>
        <v>119004</v>
      </c>
      <c r="Z764" s="36">
        <f t="shared" si="458"/>
        <v>147247</v>
      </c>
      <c r="AA764" s="36">
        <f>SUM(AA746:AA763)</f>
        <v>171313</v>
      </c>
      <c r="AB764" s="36">
        <f>SUM(AB746:AB763)</f>
        <v>0</v>
      </c>
      <c r="AC764" s="36">
        <f>SUM(AC746:AC763)</f>
        <v>0</v>
      </c>
      <c r="AD764" s="36">
        <f>SUM(AD746:AD763)</f>
        <v>0</v>
      </c>
      <c r="AE764" s="36"/>
      <c r="AF764" s="36"/>
      <c r="AG764" s="36"/>
      <c r="AH764" s="36"/>
      <c r="AI764" s="36"/>
      <c r="AJ764" s="36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</row>
    <row r="765" spans="1:75" s="24" customFormat="1" ht="12" customHeight="1" hidden="1">
      <c r="A765" s="30"/>
      <c r="B765" s="26" t="s">
        <v>295</v>
      </c>
      <c r="C765" s="33">
        <f>SUM(C764+C745)</f>
        <v>192531</v>
      </c>
      <c r="D765" s="33">
        <f>SUM(D764+D745)</f>
        <v>299726</v>
      </c>
      <c r="E765" s="33">
        <f>SUM(E764+E745)</f>
        <v>332760</v>
      </c>
      <c r="F765" s="33">
        <f>SUM(F764+F745)</f>
        <v>350954.445</v>
      </c>
      <c r="G765" s="33">
        <f>SUM(G745+G764)</f>
        <v>356039</v>
      </c>
      <c r="H765" s="33">
        <f>SUM(H764+H745)</f>
        <v>352905</v>
      </c>
      <c r="I765" s="38">
        <f>SUM(I764+I745)</f>
        <v>347645</v>
      </c>
      <c r="J765" s="38">
        <f>SUM(J764+J745)</f>
        <v>353772</v>
      </c>
      <c r="K765" s="38">
        <f>SUM(K764+K745)</f>
        <v>365837</v>
      </c>
      <c r="L765" s="38">
        <f aca="true" t="shared" si="459" ref="L765:Z765">SUM(L745+L764)</f>
        <v>381273</v>
      </c>
      <c r="M765" s="38">
        <f t="shared" si="459"/>
        <v>360150</v>
      </c>
      <c r="N765" s="38">
        <f t="shared" si="459"/>
        <v>377675</v>
      </c>
      <c r="O765" s="38">
        <f t="shared" si="459"/>
        <v>369363</v>
      </c>
      <c r="P765" s="38">
        <f t="shared" si="459"/>
        <v>392426</v>
      </c>
      <c r="Q765" s="38">
        <f t="shared" si="459"/>
        <v>402932</v>
      </c>
      <c r="R765" s="38">
        <f t="shared" si="459"/>
        <v>399164</v>
      </c>
      <c r="S765" s="38">
        <f t="shared" si="459"/>
        <v>416186</v>
      </c>
      <c r="T765" s="38">
        <f t="shared" si="459"/>
        <v>322432</v>
      </c>
      <c r="U765" s="38">
        <f t="shared" si="459"/>
        <v>350408</v>
      </c>
      <c r="V765" s="38">
        <f t="shared" si="459"/>
        <v>319728</v>
      </c>
      <c r="W765" s="38">
        <f t="shared" si="459"/>
        <v>308295</v>
      </c>
      <c r="X765" s="38">
        <f t="shared" si="459"/>
        <v>306042</v>
      </c>
      <c r="Y765" s="38">
        <f t="shared" si="459"/>
        <v>301150</v>
      </c>
      <c r="Z765" s="38">
        <f t="shared" si="459"/>
        <v>316970</v>
      </c>
      <c r="AA765" s="38">
        <f>SUM(AA745+AA764)</f>
        <v>366744</v>
      </c>
      <c r="AB765" s="38">
        <f>SUM(AB745+AB764)</f>
        <v>0</v>
      </c>
      <c r="AC765" s="38">
        <f>SUM(AC745+AC764)</f>
        <v>0</v>
      </c>
      <c r="AD765" s="38">
        <f>SUM(AD745+AD764)</f>
        <v>0</v>
      </c>
      <c r="AE765" s="38"/>
      <c r="AF765" s="38"/>
      <c r="AG765" s="38"/>
      <c r="AH765" s="38"/>
      <c r="AI765" s="38"/>
      <c r="AJ765" s="38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</row>
    <row r="766" spans="1:36" ht="12" customHeight="1" hidden="1">
      <c r="A766" s="30"/>
      <c r="C766" s="33"/>
      <c r="D766" s="33"/>
      <c r="E766" s="33"/>
      <c r="F766" s="33"/>
      <c r="G766" s="33"/>
      <c r="H766" s="33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</row>
    <row r="767" spans="1:75" ht="12" customHeight="1">
      <c r="A767" s="3">
        <v>660</v>
      </c>
      <c r="B767" s="29" t="s">
        <v>85</v>
      </c>
      <c r="C767" s="3" t="s">
        <v>1</v>
      </c>
      <c r="D767" s="6" t="s">
        <v>2</v>
      </c>
      <c r="E767" s="6" t="s">
        <v>1</v>
      </c>
      <c r="F767" s="6" t="s">
        <v>2</v>
      </c>
      <c r="G767" s="6" t="s">
        <v>1</v>
      </c>
      <c r="H767" s="6" t="s">
        <v>2</v>
      </c>
      <c r="I767" s="6" t="s">
        <v>1</v>
      </c>
      <c r="J767" s="6" t="s">
        <v>2</v>
      </c>
      <c r="K767" s="6" t="s">
        <v>1</v>
      </c>
      <c r="L767" s="6" t="s">
        <v>2</v>
      </c>
      <c r="M767" s="6" t="s">
        <v>1</v>
      </c>
      <c r="N767" s="6" t="s">
        <v>2</v>
      </c>
      <c r="O767" s="6" t="s">
        <v>1</v>
      </c>
      <c r="P767" s="6" t="s">
        <v>2</v>
      </c>
      <c r="Q767" s="6" t="s">
        <v>41</v>
      </c>
      <c r="R767" s="6" t="s">
        <v>2</v>
      </c>
      <c r="S767" s="6" t="s">
        <v>1</v>
      </c>
      <c r="T767" s="6" t="s">
        <v>2</v>
      </c>
      <c r="U767" s="6" t="s">
        <v>41</v>
      </c>
      <c r="V767" s="6" t="s">
        <v>2</v>
      </c>
      <c r="W767" s="6" t="s">
        <v>1</v>
      </c>
      <c r="X767" s="6" t="s">
        <v>2</v>
      </c>
      <c r="Y767" s="6" t="s">
        <v>1</v>
      </c>
      <c r="Z767" s="6" t="s">
        <v>2</v>
      </c>
      <c r="AA767" s="6" t="s">
        <v>1</v>
      </c>
      <c r="AB767" s="6" t="s">
        <v>2</v>
      </c>
      <c r="AC767" s="3" t="s">
        <v>1</v>
      </c>
      <c r="AD767" s="3" t="s">
        <v>2</v>
      </c>
      <c r="AE767" s="3" t="s">
        <v>1</v>
      </c>
      <c r="AF767" s="3" t="s">
        <v>2</v>
      </c>
      <c r="AG767" s="3" t="s">
        <v>1</v>
      </c>
      <c r="AH767" s="3" t="s">
        <v>2</v>
      </c>
      <c r="AI767" s="3" t="s">
        <v>3</v>
      </c>
      <c r="AJ767" s="3" t="s">
        <v>2</v>
      </c>
      <c r="AK767" s="197" t="s">
        <v>461</v>
      </c>
      <c r="AL767" s="197" t="s">
        <v>462</v>
      </c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</row>
    <row r="768" spans="1:38" ht="12" customHeight="1">
      <c r="A768" s="3"/>
      <c r="B768" s="29"/>
      <c r="C768" s="3" t="s">
        <v>4</v>
      </c>
      <c r="D768" s="6" t="s">
        <v>5</v>
      </c>
      <c r="E768" s="6" t="s">
        <v>5</v>
      </c>
      <c r="F768" s="6" t="s">
        <v>6</v>
      </c>
      <c r="G768" s="6" t="s">
        <v>6</v>
      </c>
      <c r="H768" s="6" t="s">
        <v>7</v>
      </c>
      <c r="I768" s="6" t="s">
        <v>7</v>
      </c>
      <c r="J768" s="6" t="s">
        <v>8</v>
      </c>
      <c r="K768" s="6" t="s">
        <v>8</v>
      </c>
      <c r="L768" s="6" t="s">
        <v>9</v>
      </c>
      <c r="M768" s="6" t="s">
        <v>9</v>
      </c>
      <c r="N768" s="6" t="s">
        <v>42</v>
      </c>
      <c r="O768" s="6" t="s">
        <v>10</v>
      </c>
      <c r="P768" s="6" t="s">
        <v>43</v>
      </c>
      <c r="Q768" s="6" t="s">
        <v>43</v>
      </c>
      <c r="R768" s="6" t="s">
        <v>44</v>
      </c>
      <c r="S768" s="6" t="s">
        <v>12</v>
      </c>
      <c r="T768" s="6" t="s">
        <v>13</v>
      </c>
      <c r="U768" s="6" t="s">
        <v>13</v>
      </c>
      <c r="V768" s="6" t="s">
        <v>14</v>
      </c>
      <c r="W768" s="6" t="s">
        <v>14</v>
      </c>
      <c r="X768" s="6" t="s">
        <v>15</v>
      </c>
      <c r="Y768" s="6" t="s">
        <v>15</v>
      </c>
      <c r="Z768" s="6" t="s">
        <v>16</v>
      </c>
      <c r="AA768" s="6" t="s">
        <v>16</v>
      </c>
      <c r="AB768" s="6" t="s">
        <v>17</v>
      </c>
      <c r="AC768" s="6" t="s">
        <v>17</v>
      </c>
      <c r="AD768" s="6" t="s">
        <v>427</v>
      </c>
      <c r="AE768" s="6" t="s">
        <v>427</v>
      </c>
      <c r="AF768" s="6" t="s">
        <v>439</v>
      </c>
      <c r="AG768" s="6" t="s">
        <v>439</v>
      </c>
      <c r="AH768" s="6" t="s">
        <v>452</v>
      </c>
      <c r="AI768" s="6" t="s">
        <v>452</v>
      </c>
      <c r="AJ768" s="6" t="s">
        <v>464</v>
      </c>
      <c r="AK768" s="198" t="s">
        <v>463</v>
      </c>
      <c r="AL768" s="198" t="s">
        <v>463</v>
      </c>
    </row>
    <row r="769" spans="1:38" s="24" customFormat="1" ht="12" customHeight="1">
      <c r="A769" s="25">
        <v>1002</v>
      </c>
      <c r="B769" s="26" t="s">
        <v>91</v>
      </c>
      <c r="C769" s="34">
        <v>2250</v>
      </c>
      <c r="D769" s="34">
        <v>2318</v>
      </c>
      <c r="E769" s="32">
        <v>2318</v>
      </c>
      <c r="F769" s="32">
        <v>2388</v>
      </c>
      <c r="G769" s="32">
        <v>2388</v>
      </c>
      <c r="H769" s="32">
        <v>2460</v>
      </c>
      <c r="I769" s="54">
        <v>2460</v>
      </c>
      <c r="J769" s="54">
        <v>2534</v>
      </c>
      <c r="K769" s="54">
        <v>2534</v>
      </c>
      <c r="L769" s="54">
        <v>2636</v>
      </c>
      <c r="M769" s="54">
        <v>2636</v>
      </c>
      <c r="N769" s="54">
        <v>2702</v>
      </c>
      <c r="O769" s="54">
        <v>2702</v>
      </c>
      <c r="P769" s="54">
        <v>2783</v>
      </c>
      <c r="Q769" s="54">
        <v>2783</v>
      </c>
      <c r="R769" s="54">
        <v>2895</v>
      </c>
      <c r="S769" s="54">
        <v>2895</v>
      </c>
      <c r="T769" s="54">
        <v>3011</v>
      </c>
      <c r="U769" s="54">
        <v>3011</v>
      </c>
      <c r="V769" s="54">
        <v>3000</v>
      </c>
      <c r="W769" s="54">
        <v>3000</v>
      </c>
      <c r="X769" s="54">
        <v>3000</v>
      </c>
      <c r="Y769" s="35">
        <v>3000</v>
      </c>
      <c r="Z769" s="35">
        <v>3500</v>
      </c>
      <c r="AA769" s="35">
        <v>3500</v>
      </c>
      <c r="AB769" s="35">
        <v>3610</v>
      </c>
      <c r="AC769" s="35">
        <v>3610</v>
      </c>
      <c r="AD769" s="35">
        <v>3700</v>
      </c>
      <c r="AE769" s="35">
        <v>3700</v>
      </c>
      <c r="AF769" s="35">
        <v>3775</v>
      </c>
      <c r="AG769" s="35">
        <v>3775</v>
      </c>
      <c r="AH769" s="35">
        <v>3850</v>
      </c>
      <c r="AI769" s="35">
        <v>3850</v>
      </c>
      <c r="AJ769" s="35">
        <v>3950</v>
      </c>
      <c r="AK769" s="204">
        <f>SUM(AJ769-AH769)</f>
        <v>100</v>
      </c>
      <c r="AL769" s="201">
        <f>SUM(AK769/AH769)</f>
        <v>0.025974025974025976</v>
      </c>
    </row>
    <row r="770" spans="1:38" ht="12" customHeight="1">
      <c r="A770" s="25">
        <v>1020</v>
      </c>
      <c r="B770" s="26" t="s">
        <v>93</v>
      </c>
      <c r="C770" s="34">
        <v>172</v>
      </c>
      <c r="D770" s="34">
        <v>177</v>
      </c>
      <c r="E770" s="32">
        <v>172</v>
      </c>
      <c r="F770" s="32">
        <f>SUM(F769*0.0765)</f>
        <v>182.682</v>
      </c>
      <c r="G770" s="32">
        <v>182</v>
      </c>
      <c r="H770" s="32">
        <v>188</v>
      </c>
      <c r="I770" s="54">
        <v>188</v>
      </c>
      <c r="J770" s="54">
        <f>SUM(J769*0.0765)</f>
        <v>193.851</v>
      </c>
      <c r="K770" s="54">
        <v>193</v>
      </c>
      <c r="L770" s="54">
        <v>202</v>
      </c>
      <c r="M770" s="54">
        <v>201</v>
      </c>
      <c r="N770" s="54">
        <v>207</v>
      </c>
      <c r="O770" s="54">
        <v>641</v>
      </c>
      <c r="P770" s="54">
        <v>213</v>
      </c>
      <c r="Q770" s="54">
        <v>213</v>
      </c>
      <c r="R770" s="54">
        <v>222</v>
      </c>
      <c r="S770" s="54">
        <v>221</v>
      </c>
      <c r="T770" s="54">
        <v>231</v>
      </c>
      <c r="U770" s="54">
        <v>230</v>
      </c>
      <c r="V770" s="54">
        <v>231</v>
      </c>
      <c r="W770" s="54">
        <v>229</v>
      </c>
      <c r="X770" s="54">
        <v>231</v>
      </c>
      <c r="Y770" s="35">
        <v>229</v>
      </c>
      <c r="Z770" s="35">
        <f aca="true" t="shared" si="460" ref="Z770:AF770">SUM(Z767:Z769)*0.0765</f>
        <v>267.75</v>
      </c>
      <c r="AA770" s="35">
        <f t="shared" si="460"/>
        <v>267.75</v>
      </c>
      <c r="AB770" s="35">
        <f t="shared" si="460"/>
        <v>276.165</v>
      </c>
      <c r="AC770" s="35">
        <v>276</v>
      </c>
      <c r="AD770" s="35">
        <f t="shared" si="460"/>
        <v>283.05</v>
      </c>
      <c r="AE770" s="35">
        <f t="shared" si="460"/>
        <v>283.05</v>
      </c>
      <c r="AF770" s="35">
        <f t="shared" si="460"/>
        <v>288.7875</v>
      </c>
      <c r="AG770" s="35">
        <v>288</v>
      </c>
      <c r="AH770" s="35">
        <f>SUM(AH767:AH769)*0.0765</f>
        <v>294.525</v>
      </c>
      <c r="AI770" s="35">
        <f>SUM(AI767:AI769)*0.0765</f>
        <v>294.525</v>
      </c>
      <c r="AJ770" s="35">
        <f>SUM(AJ767:AJ769)*0.0765</f>
        <v>302.175</v>
      </c>
      <c r="AK770" s="204">
        <f aca="true" t="shared" si="461" ref="AK770:AK777">SUM(AJ770-AH770)</f>
        <v>7.650000000000034</v>
      </c>
      <c r="AL770" s="201">
        <f aca="true" t="shared" si="462" ref="AL770:AL777">SUM(AK770/AH770)</f>
        <v>0.02597402597402609</v>
      </c>
    </row>
    <row r="771" spans="1:75" s="24" customFormat="1" ht="12" customHeight="1">
      <c r="A771" s="30"/>
      <c r="B771" s="26" t="s">
        <v>130</v>
      </c>
      <c r="C771" s="33">
        <f aca="true" t="shared" si="463" ref="C771:H771">SUM(C769:C770)</f>
        <v>2422</v>
      </c>
      <c r="D771" s="33">
        <f t="shared" si="463"/>
        <v>2495</v>
      </c>
      <c r="E771" s="51">
        <f t="shared" si="463"/>
        <v>2490</v>
      </c>
      <c r="F771" s="51">
        <f t="shared" si="463"/>
        <v>2570.682</v>
      </c>
      <c r="G771" s="51">
        <f>SUM(G769:G770)</f>
        <v>2570</v>
      </c>
      <c r="H771" s="51">
        <f t="shared" si="463"/>
        <v>2648</v>
      </c>
      <c r="I771" s="70">
        <f aca="true" t="shared" si="464" ref="I771:X771">SUM(I769:I770)</f>
        <v>2648</v>
      </c>
      <c r="J771" s="70">
        <f t="shared" si="464"/>
        <v>2727.851</v>
      </c>
      <c r="K771" s="70">
        <f t="shared" si="464"/>
        <v>2727</v>
      </c>
      <c r="L771" s="70">
        <f t="shared" si="464"/>
        <v>2838</v>
      </c>
      <c r="M771" s="70">
        <f t="shared" si="464"/>
        <v>2837</v>
      </c>
      <c r="N771" s="70">
        <f t="shared" si="464"/>
        <v>2909</v>
      </c>
      <c r="O771" s="70">
        <f t="shared" si="464"/>
        <v>3343</v>
      </c>
      <c r="P771" s="70">
        <f t="shared" si="464"/>
        <v>2996</v>
      </c>
      <c r="Q771" s="70">
        <f t="shared" si="464"/>
        <v>2996</v>
      </c>
      <c r="R771" s="70">
        <f t="shared" si="464"/>
        <v>3117</v>
      </c>
      <c r="S771" s="70">
        <f t="shared" si="464"/>
        <v>3116</v>
      </c>
      <c r="T771" s="70">
        <f t="shared" si="464"/>
        <v>3242</v>
      </c>
      <c r="U771" s="70">
        <f t="shared" si="464"/>
        <v>3241</v>
      </c>
      <c r="V771" s="70">
        <f t="shared" si="464"/>
        <v>3231</v>
      </c>
      <c r="W771" s="70">
        <f t="shared" si="464"/>
        <v>3229</v>
      </c>
      <c r="X771" s="70">
        <f t="shared" si="464"/>
        <v>3231</v>
      </c>
      <c r="Y771" s="36">
        <f aca="true" t="shared" si="465" ref="Y771:AD771">SUM(Y767:Y770)</f>
        <v>3229</v>
      </c>
      <c r="Z771" s="36">
        <f t="shared" si="465"/>
        <v>3767.75</v>
      </c>
      <c r="AA771" s="36">
        <f t="shared" si="465"/>
        <v>3767.75</v>
      </c>
      <c r="AB771" s="36">
        <f t="shared" si="465"/>
        <v>3886.165</v>
      </c>
      <c r="AC771" s="36">
        <f t="shared" si="465"/>
        <v>3886</v>
      </c>
      <c r="AD771" s="36">
        <f t="shared" si="465"/>
        <v>3983.05</v>
      </c>
      <c r="AE771" s="36">
        <f aca="true" t="shared" si="466" ref="AE771:AJ771">SUM(AE767:AE770)</f>
        <v>3983.05</v>
      </c>
      <c r="AF771" s="36">
        <f t="shared" si="466"/>
        <v>4063.7875</v>
      </c>
      <c r="AG771" s="36">
        <f t="shared" si="466"/>
        <v>4063</v>
      </c>
      <c r="AH771" s="36">
        <f t="shared" si="466"/>
        <v>4144.525</v>
      </c>
      <c r="AI771" s="36">
        <f t="shared" si="466"/>
        <v>4144.525</v>
      </c>
      <c r="AJ771" s="36">
        <f t="shared" si="466"/>
        <v>4252.175</v>
      </c>
      <c r="AK771" s="206">
        <f t="shared" si="461"/>
        <v>107.65000000000055</v>
      </c>
      <c r="AL771" s="202">
        <f t="shared" si="462"/>
        <v>0.025974025974026108</v>
      </c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</row>
    <row r="772" spans="3:75" ht="12" customHeight="1">
      <c r="C772" s="34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178"/>
      <c r="AH772" s="178"/>
      <c r="AI772" s="178"/>
      <c r="AJ772" s="247"/>
      <c r="AK772" s="204"/>
      <c r="AL772" s="202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</row>
    <row r="773" spans="1:75" ht="12" customHeight="1">
      <c r="A773" s="25">
        <v>2007</v>
      </c>
      <c r="B773" s="26" t="s">
        <v>102</v>
      </c>
      <c r="C773" s="34">
        <v>0</v>
      </c>
      <c r="D773" s="34">
        <v>110</v>
      </c>
      <c r="E773" s="34"/>
      <c r="F773" s="34">
        <v>110</v>
      </c>
      <c r="G773" s="34">
        <v>0</v>
      </c>
      <c r="H773" s="34">
        <v>110</v>
      </c>
      <c r="I773" s="54">
        <v>0</v>
      </c>
      <c r="J773" s="54">
        <v>110</v>
      </c>
      <c r="K773" s="54">
        <v>105</v>
      </c>
      <c r="L773" s="54">
        <v>110</v>
      </c>
      <c r="M773" s="54">
        <v>105</v>
      </c>
      <c r="N773" s="54">
        <v>105</v>
      </c>
      <c r="O773" s="54">
        <v>105</v>
      </c>
      <c r="P773" s="54">
        <v>105</v>
      </c>
      <c r="Q773" s="54">
        <v>105</v>
      </c>
      <c r="R773" s="54">
        <v>105</v>
      </c>
      <c r="S773" s="54">
        <v>105</v>
      </c>
      <c r="T773" s="54">
        <v>105</v>
      </c>
      <c r="U773" s="54">
        <v>105</v>
      </c>
      <c r="V773" s="54">
        <v>105</v>
      </c>
      <c r="W773" s="54">
        <v>0</v>
      </c>
      <c r="X773" s="54">
        <v>105</v>
      </c>
      <c r="Y773" s="27">
        <v>125</v>
      </c>
      <c r="Z773" s="27">
        <v>125</v>
      </c>
      <c r="AA773" s="27">
        <v>125</v>
      </c>
      <c r="AB773" s="27">
        <v>125</v>
      </c>
      <c r="AC773" s="27">
        <v>130</v>
      </c>
      <c r="AD773" s="27">
        <v>130</v>
      </c>
      <c r="AE773" s="27">
        <v>130</v>
      </c>
      <c r="AF773" s="27">
        <v>130</v>
      </c>
      <c r="AG773" s="27">
        <v>130</v>
      </c>
      <c r="AH773" s="27">
        <v>130</v>
      </c>
      <c r="AI773" s="27">
        <v>130</v>
      </c>
      <c r="AJ773" s="27">
        <v>130</v>
      </c>
      <c r="AK773" s="204">
        <f t="shared" si="461"/>
        <v>0</v>
      </c>
      <c r="AL773" s="201">
        <f t="shared" si="462"/>
        <v>0</v>
      </c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</row>
    <row r="774" spans="1:38" s="24" customFormat="1" ht="12" customHeight="1">
      <c r="A774" s="25">
        <v>2010</v>
      </c>
      <c r="B774" s="26" t="s">
        <v>104</v>
      </c>
      <c r="C774" s="34">
        <v>27207</v>
      </c>
      <c r="D774" s="34">
        <v>15000</v>
      </c>
      <c r="E774" s="34">
        <v>14733</v>
      </c>
      <c r="F774" s="34">
        <v>15000</v>
      </c>
      <c r="G774" s="34">
        <v>15011</v>
      </c>
      <c r="H774" s="34">
        <v>15000</v>
      </c>
      <c r="I774" s="54">
        <v>14445</v>
      </c>
      <c r="J774" s="54">
        <v>13000</v>
      </c>
      <c r="K774" s="54">
        <v>13024</v>
      </c>
      <c r="L774" s="54">
        <v>13000</v>
      </c>
      <c r="M774" s="54">
        <v>13324</v>
      </c>
      <c r="N774" s="54">
        <v>15000</v>
      </c>
      <c r="O774" s="54">
        <v>9695</v>
      </c>
      <c r="P774" s="54">
        <v>16000</v>
      </c>
      <c r="Q774" s="54">
        <v>14800</v>
      </c>
      <c r="R774" s="54">
        <v>16000</v>
      </c>
      <c r="S774" s="54">
        <v>31815</v>
      </c>
      <c r="T774" s="54">
        <v>16000</v>
      </c>
      <c r="U774" s="54">
        <v>13897</v>
      </c>
      <c r="V774" s="54">
        <v>16000</v>
      </c>
      <c r="W774" s="54">
        <v>15491</v>
      </c>
      <c r="X774" s="54">
        <v>16000</v>
      </c>
      <c r="Y774" s="35">
        <v>16288</v>
      </c>
      <c r="Z774" s="35">
        <v>18000</v>
      </c>
      <c r="AA774" s="35">
        <v>21060</v>
      </c>
      <c r="AB774" s="35">
        <v>18000</v>
      </c>
      <c r="AC774" s="35">
        <v>17578</v>
      </c>
      <c r="AD774" s="35">
        <v>18000</v>
      </c>
      <c r="AE774" s="35">
        <v>15714</v>
      </c>
      <c r="AF774" s="35">
        <v>18000</v>
      </c>
      <c r="AG774" s="35">
        <v>16654</v>
      </c>
      <c r="AH774" s="35">
        <v>20000</v>
      </c>
      <c r="AI774" s="35">
        <v>20000</v>
      </c>
      <c r="AJ774" s="35">
        <v>20000</v>
      </c>
      <c r="AK774" s="204">
        <f t="shared" si="461"/>
        <v>0</v>
      </c>
      <c r="AL774" s="201">
        <f t="shared" si="462"/>
        <v>0</v>
      </c>
    </row>
    <row r="775" spans="1:38" s="24" customFormat="1" ht="12" customHeight="1">
      <c r="A775" s="25">
        <v>3006</v>
      </c>
      <c r="B775" s="26" t="s">
        <v>145</v>
      </c>
      <c r="C775" s="34">
        <v>0</v>
      </c>
      <c r="D775" s="34">
        <v>50</v>
      </c>
      <c r="E775" s="34">
        <v>0</v>
      </c>
      <c r="F775" s="34">
        <v>50</v>
      </c>
      <c r="G775" s="34">
        <v>0</v>
      </c>
      <c r="H775" s="34">
        <v>50</v>
      </c>
      <c r="I775" s="52">
        <v>0</v>
      </c>
      <c r="J775" s="52">
        <v>50</v>
      </c>
      <c r="K775" s="52">
        <v>0</v>
      </c>
      <c r="L775" s="52">
        <v>50</v>
      </c>
      <c r="M775" s="52">
        <v>36</v>
      </c>
      <c r="N775" s="52">
        <v>50</v>
      </c>
      <c r="O775" s="52">
        <v>25</v>
      </c>
      <c r="P775" s="52">
        <v>50</v>
      </c>
      <c r="Q775" s="52">
        <v>45</v>
      </c>
      <c r="R775" s="52">
        <v>50</v>
      </c>
      <c r="S775" s="52">
        <v>-790</v>
      </c>
      <c r="T775" s="52">
        <v>50</v>
      </c>
      <c r="U775" s="52">
        <v>50</v>
      </c>
      <c r="V775" s="52">
        <v>50</v>
      </c>
      <c r="W775" s="52">
        <v>42</v>
      </c>
      <c r="X775" s="52">
        <v>50</v>
      </c>
      <c r="Y775" s="27">
        <v>48</v>
      </c>
      <c r="Z775" s="27">
        <v>50</v>
      </c>
      <c r="AA775" s="27">
        <v>50</v>
      </c>
      <c r="AB775" s="27">
        <v>50</v>
      </c>
      <c r="AC775" s="27">
        <v>49</v>
      </c>
      <c r="AD775" s="27">
        <v>50</v>
      </c>
      <c r="AE775" s="27">
        <v>0</v>
      </c>
      <c r="AF775" s="27">
        <v>50</v>
      </c>
      <c r="AG775" s="27">
        <v>31</v>
      </c>
      <c r="AH775" s="27">
        <v>50</v>
      </c>
      <c r="AI775" s="27">
        <v>50</v>
      </c>
      <c r="AJ775" s="27">
        <v>50</v>
      </c>
      <c r="AK775" s="204">
        <f t="shared" si="461"/>
        <v>0</v>
      </c>
      <c r="AL775" s="201">
        <f t="shared" si="462"/>
        <v>0</v>
      </c>
    </row>
    <row r="776" spans="1:75" s="24" customFormat="1" ht="12" customHeight="1">
      <c r="A776" s="30"/>
      <c r="B776" s="26" t="s">
        <v>138</v>
      </c>
      <c r="C776" s="33">
        <f aca="true" t="shared" si="467" ref="C776:H776">SUM(C773:C775)</f>
        <v>27207</v>
      </c>
      <c r="D776" s="33">
        <f t="shared" si="467"/>
        <v>15160</v>
      </c>
      <c r="E776" s="33">
        <f t="shared" si="467"/>
        <v>14733</v>
      </c>
      <c r="F776" s="33">
        <f t="shared" si="467"/>
        <v>15160</v>
      </c>
      <c r="G776" s="33">
        <f>SUM(G773:G775)</f>
        <v>15011</v>
      </c>
      <c r="H776" s="33">
        <f t="shared" si="467"/>
        <v>15160</v>
      </c>
      <c r="I776" s="56">
        <f aca="true" t="shared" si="468" ref="I776:X776">SUM(I773:I775)</f>
        <v>14445</v>
      </c>
      <c r="J776" s="56">
        <f t="shared" si="468"/>
        <v>13160</v>
      </c>
      <c r="K776" s="56">
        <f t="shared" si="468"/>
        <v>13129</v>
      </c>
      <c r="L776" s="56">
        <f t="shared" si="468"/>
        <v>13160</v>
      </c>
      <c r="M776" s="56">
        <f t="shared" si="468"/>
        <v>13465</v>
      </c>
      <c r="N776" s="56">
        <f t="shared" si="468"/>
        <v>15155</v>
      </c>
      <c r="O776" s="56">
        <f t="shared" si="468"/>
        <v>9825</v>
      </c>
      <c r="P776" s="56">
        <f t="shared" si="468"/>
        <v>16155</v>
      </c>
      <c r="Q776" s="56">
        <f t="shared" si="468"/>
        <v>14950</v>
      </c>
      <c r="R776" s="56">
        <f t="shared" si="468"/>
        <v>16155</v>
      </c>
      <c r="S776" s="56">
        <f t="shared" si="468"/>
        <v>31130</v>
      </c>
      <c r="T776" s="56">
        <f t="shared" si="468"/>
        <v>16155</v>
      </c>
      <c r="U776" s="56">
        <f t="shared" si="468"/>
        <v>14052</v>
      </c>
      <c r="V776" s="56">
        <f t="shared" si="468"/>
        <v>16155</v>
      </c>
      <c r="W776" s="56">
        <f t="shared" si="468"/>
        <v>15533</v>
      </c>
      <c r="X776" s="56">
        <f t="shared" si="468"/>
        <v>16155</v>
      </c>
      <c r="Y776" s="36">
        <f aca="true" t="shared" si="469" ref="Y776:AD776">SUM(Y773:Y775)</f>
        <v>16461</v>
      </c>
      <c r="Z776" s="36">
        <f t="shared" si="469"/>
        <v>18175</v>
      </c>
      <c r="AA776" s="36">
        <f t="shared" si="469"/>
        <v>21235</v>
      </c>
      <c r="AB776" s="36">
        <f t="shared" si="469"/>
        <v>18175</v>
      </c>
      <c r="AC776" s="36">
        <f t="shared" si="469"/>
        <v>17757</v>
      </c>
      <c r="AD776" s="36">
        <f t="shared" si="469"/>
        <v>18180</v>
      </c>
      <c r="AE776" s="36">
        <f aca="true" t="shared" si="470" ref="AE776:AJ776">SUM(AE773:AE775)</f>
        <v>15844</v>
      </c>
      <c r="AF776" s="36">
        <f t="shared" si="470"/>
        <v>18180</v>
      </c>
      <c r="AG776" s="36">
        <f t="shared" si="470"/>
        <v>16815</v>
      </c>
      <c r="AH776" s="36">
        <f t="shared" si="470"/>
        <v>20180</v>
      </c>
      <c r="AI776" s="36">
        <f t="shared" si="470"/>
        <v>20180</v>
      </c>
      <c r="AJ776" s="36">
        <f t="shared" si="470"/>
        <v>20180</v>
      </c>
      <c r="AK776" s="206">
        <f t="shared" si="461"/>
        <v>0</v>
      </c>
      <c r="AL776" s="202">
        <f t="shared" si="462"/>
        <v>0</v>
      </c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</row>
    <row r="777" spans="1:75" s="24" customFormat="1" ht="12" customHeight="1">
      <c r="A777" s="30">
        <v>660</v>
      </c>
      <c r="B777" s="26" t="s">
        <v>85</v>
      </c>
      <c r="C777" s="4">
        <f aca="true" t="shared" si="471" ref="C777:H777">SUM(C771+C776)</f>
        <v>29629</v>
      </c>
      <c r="D777" s="4">
        <f t="shared" si="471"/>
        <v>17655</v>
      </c>
      <c r="E777" s="4">
        <f t="shared" si="471"/>
        <v>17223</v>
      </c>
      <c r="F777" s="4">
        <f>SUM(F771+F776)</f>
        <v>17730.682</v>
      </c>
      <c r="G777" s="4">
        <f>SUM(G771+G776)</f>
        <v>17581</v>
      </c>
      <c r="H777" s="4">
        <f t="shared" si="471"/>
        <v>17808</v>
      </c>
      <c r="I777" s="56">
        <f>SUM(I776+I771)</f>
        <v>17093</v>
      </c>
      <c r="J777" s="56">
        <f aca="true" t="shared" si="472" ref="J777:X777">SUM(J771+J776)</f>
        <v>15887.851</v>
      </c>
      <c r="K777" s="56">
        <f t="shared" si="472"/>
        <v>15856</v>
      </c>
      <c r="L777" s="56">
        <f t="shared" si="472"/>
        <v>15998</v>
      </c>
      <c r="M777" s="56">
        <f t="shared" si="472"/>
        <v>16302</v>
      </c>
      <c r="N777" s="56">
        <f t="shared" si="472"/>
        <v>18064</v>
      </c>
      <c r="O777" s="56">
        <f t="shared" si="472"/>
        <v>13168</v>
      </c>
      <c r="P777" s="56">
        <f t="shared" si="472"/>
        <v>19151</v>
      </c>
      <c r="Q777" s="56">
        <f t="shared" si="472"/>
        <v>17946</v>
      </c>
      <c r="R777" s="56">
        <f t="shared" si="472"/>
        <v>19272</v>
      </c>
      <c r="S777" s="56">
        <f t="shared" si="472"/>
        <v>34246</v>
      </c>
      <c r="T777" s="56">
        <f t="shared" si="472"/>
        <v>19397</v>
      </c>
      <c r="U777" s="56">
        <f t="shared" si="472"/>
        <v>17293</v>
      </c>
      <c r="V777" s="56">
        <f t="shared" si="472"/>
        <v>19386</v>
      </c>
      <c r="W777" s="56">
        <f t="shared" si="472"/>
        <v>18762</v>
      </c>
      <c r="X777" s="56">
        <f t="shared" si="472"/>
        <v>19386</v>
      </c>
      <c r="Y777" s="36">
        <f aca="true" t="shared" si="473" ref="Y777:AD777">SUM(Y771+Y776)</f>
        <v>19690</v>
      </c>
      <c r="Z777" s="36">
        <f t="shared" si="473"/>
        <v>21942.75</v>
      </c>
      <c r="AA777" s="36">
        <f t="shared" si="473"/>
        <v>25002.75</v>
      </c>
      <c r="AB777" s="36">
        <f t="shared" si="473"/>
        <v>22061.165</v>
      </c>
      <c r="AC777" s="36">
        <f t="shared" si="473"/>
        <v>21643</v>
      </c>
      <c r="AD777" s="36">
        <f t="shared" si="473"/>
        <v>22163.05</v>
      </c>
      <c r="AE777" s="36">
        <f aca="true" t="shared" si="474" ref="AE777:AJ777">SUM(AE771+AE776)</f>
        <v>19827.05</v>
      </c>
      <c r="AF777" s="36">
        <f t="shared" si="474"/>
        <v>22243.7875</v>
      </c>
      <c r="AG777" s="36">
        <f t="shared" si="474"/>
        <v>20878</v>
      </c>
      <c r="AH777" s="36">
        <f t="shared" si="474"/>
        <v>24324.525</v>
      </c>
      <c r="AI777" s="36">
        <f t="shared" si="474"/>
        <v>24324.525</v>
      </c>
      <c r="AJ777" s="36">
        <f t="shared" si="474"/>
        <v>24432.175</v>
      </c>
      <c r="AK777" s="206">
        <f t="shared" si="461"/>
        <v>107.64999999999782</v>
      </c>
      <c r="AL777" s="202">
        <f t="shared" si="462"/>
        <v>0.00442557460012057</v>
      </c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</row>
    <row r="778" spans="1:38" ht="12" customHeight="1">
      <c r="A778" s="3">
        <v>710</v>
      </c>
      <c r="B778" s="29" t="s">
        <v>296</v>
      </c>
      <c r="C778" s="3" t="s">
        <v>1</v>
      </c>
      <c r="D778" s="6" t="s">
        <v>2</v>
      </c>
      <c r="E778" s="6" t="s">
        <v>1</v>
      </c>
      <c r="F778" s="6" t="s">
        <v>2</v>
      </c>
      <c r="G778" s="6" t="s">
        <v>1</v>
      </c>
      <c r="H778" s="6" t="s">
        <v>2</v>
      </c>
      <c r="I778" s="6" t="s">
        <v>1</v>
      </c>
      <c r="J778" s="6" t="s">
        <v>2</v>
      </c>
      <c r="K778" s="6" t="s">
        <v>1</v>
      </c>
      <c r="L778" s="6" t="s">
        <v>2</v>
      </c>
      <c r="M778" s="6" t="s">
        <v>1</v>
      </c>
      <c r="N778" s="6" t="s">
        <v>2</v>
      </c>
      <c r="O778" s="6" t="s">
        <v>1</v>
      </c>
      <c r="P778" s="6" t="s">
        <v>2</v>
      </c>
      <c r="Q778" s="6" t="s">
        <v>41</v>
      </c>
      <c r="R778" s="6" t="s">
        <v>2</v>
      </c>
      <c r="S778" s="6" t="s">
        <v>1</v>
      </c>
      <c r="T778" s="6" t="s">
        <v>2</v>
      </c>
      <c r="U778" s="6" t="s">
        <v>41</v>
      </c>
      <c r="V778" s="6" t="s">
        <v>2</v>
      </c>
      <c r="W778" s="6" t="s">
        <v>1</v>
      </c>
      <c r="X778" s="6" t="s">
        <v>2</v>
      </c>
      <c r="Y778" s="6" t="s">
        <v>1</v>
      </c>
      <c r="Z778" s="6" t="s">
        <v>2</v>
      </c>
      <c r="AA778" s="6" t="s">
        <v>1</v>
      </c>
      <c r="AB778" s="6" t="s">
        <v>2</v>
      </c>
      <c r="AC778" s="3" t="s">
        <v>1</v>
      </c>
      <c r="AD778" s="3" t="s">
        <v>2</v>
      </c>
      <c r="AE778" s="3" t="s">
        <v>1</v>
      </c>
      <c r="AF778" s="3" t="s">
        <v>2</v>
      </c>
      <c r="AG778" s="3" t="s">
        <v>1</v>
      </c>
      <c r="AH778" s="3" t="s">
        <v>2</v>
      </c>
      <c r="AI778" s="3" t="s">
        <v>3</v>
      </c>
      <c r="AJ778" s="3" t="s">
        <v>2</v>
      </c>
      <c r="AK778" s="197" t="s">
        <v>461</v>
      </c>
      <c r="AL778" s="197" t="s">
        <v>462</v>
      </c>
    </row>
    <row r="779" spans="1:38" ht="12" customHeight="1">
      <c r="A779" s="3"/>
      <c r="B779" s="29" t="s">
        <v>432</v>
      </c>
      <c r="C779" s="3" t="s">
        <v>4</v>
      </c>
      <c r="D779" s="6" t="s">
        <v>5</v>
      </c>
      <c r="E779" s="6" t="s">
        <v>5</v>
      </c>
      <c r="F779" s="6" t="s">
        <v>6</v>
      </c>
      <c r="G779" s="6" t="s">
        <v>6</v>
      </c>
      <c r="H779" s="6" t="s">
        <v>7</v>
      </c>
      <c r="I779" s="6" t="s">
        <v>7</v>
      </c>
      <c r="J779" s="6" t="s">
        <v>8</v>
      </c>
      <c r="K779" s="6" t="s">
        <v>8</v>
      </c>
      <c r="L779" s="6" t="s">
        <v>9</v>
      </c>
      <c r="M779" s="6" t="s">
        <v>9</v>
      </c>
      <c r="N779" s="6" t="s">
        <v>42</v>
      </c>
      <c r="O779" s="6" t="s">
        <v>10</v>
      </c>
      <c r="P779" s="6" t="s">
        <v>43</v>
      </c>
      <c r="Q779" s="6" t="s">
        <v>43</v>
      </c>
      <c r="R779" s="6" t="s">
        <v>44</v>
      </c>
      <c r="S779" s="6" t="s">
        <v>12</v>
      </c>
      <c r="T779" s="6" t="s">
        <v>13</v>
      </c>
      <c r="U779" s="6" t="s">
        <v>13</v>
      </c>
      <c r="V779" s="6" t="s">
        <v>14</v>
      </c>
      <c r="W779" s="6" t="s">
        <v>14</v>
      </c>
      <c r="X779" s="6" t="s">
        <v>15</v>
      </c>
      <c r="Y779" s="6" t="s">
        <v>15</v>
      </c>
      <c r="Z779" s="6" t="s">
        <v>16</v>
      </c>
      <c r="AA779" s="6" t="s">
        <v>16</v>
      </c>
      <c r="AB779" s="6" t="s">
        <v>17</v>
      </c>
      <c r="AC779" s="6" t="s">
        <v>17</v>
      </c>
      <c r="AD779" s="6" t="s">
        <v>427</v>
      </c>
      <c r="AE779" s="6" t="s">
        <v>427</v>
      </c>
      <c r="AF779" s="6" t="s">
        <v>439</v>
      </c>
      <c r="AG779" s="6" t="s">
        <v>439</v>
      </c>
      <c r="AH779" s="6" t="s">
        <v>452</v>
      </c>
      <c r="AI779" s="6" t="s">
        <v>452</v>
      </c>
      <c r="AJ779" s="6" t="s">
        <v>464</v>
      </c>
      <c r="AK779" s="198" t="s">
        <v>463</v>
      </c>
      <c r="AL779" s="198" t="s">
        <v>463</v>
      </c>
    </row>
    <row r="780" spans="1:38" ht="12" customHeight="1">
      <c r="A780" s="25">
        <v>5024</v>
      </c>
      <c r="B780" s="26" t="s">
        <v>297</v>
      </c>
      <c r="C780" s="34">
        <v>10019</v>
      </c>
      <c r="D780" s="34">
        <v>11500</v>
      </c>
      <c r="E780" s="34">
        <v>10019</v>
      </c>
      <c r="F780" s="34">
        <v>10019</v>
      </c>
      <c r="G780" s="34">
        <v>10019</v>
      </c>
      <c r="H780" s="34">
        <v>10000</v>
      </c>
      <c r="I780" s="34">
        <v>9374</v>
      </c>
      <c r="J780" s="34">
        <v>9068</v>
      </c>
      <c r="K780" s="34">
        <v>9068</v>
      </c>
      <c r="L780" s="34">
        <v>9068</v>
      </c>
      <c r="M780" s="34">
        <v>8615</v>
      </c>
      <c r="N780" s="34">
        <v>8900</v>
      </c>
      <c r="O780" s="34">
        <v>9068</v>
      </c>
      <c r="P780" s="34">
        <v>9340</v>
      </c>
      <c r="Q780" s="34">
        <v>9068</v>
      </c>
      <c r="R780" s="34">
        <v>9340</v>
      </c>
      <c r="S780" s="34">
        <v>9068</v>
      </c>
      <c r="T780" s="34">
        <v>9068</v>
      </c>
      <c r="U780" s="34">
        <v>9068</v>
      </c>
      <c r="V780" s="34">
        <v>9068</v>
      </c>
      <c r="W780" s="34">
        <v>8161</v>
      </c>
      <c r="X780" s="34">
        <v>8161</v>
      </c>
      <c r="Y780" s="34">
        <v>9068</v>
      </c>
      <c r="Z780" s="34">
        <v>9068</v>
      </c>
      <c r="AA780" s="34">
        <v>9068</v>
      </c>
      <c r="AB780" s="34">
        <v>9068</v>
      </c>
      <c r="AC780" s="34">
        <v>9015</v>
      </c>
      <c r="AD780" s="34">
        <v>9068</v>
      </c>
      <c r="AE780" s="34">
        <v>9015</v>
      </c>
      <c r="AF780" s="34">
        <v>9068</v>
      </c>
      <c r="AG780" s="34">
        <v>9015</v>
      </c>
      <c r="AH780" s="34">
        <v>9068</v>
      </c>
      <c r="AI780" s="34">
        <v>9015</v>
      </c>
      <c r="AJ780" s="34">
        <v>9068</v>
      </c>
      <c r="AK780" s="204">
        <f>SUM(AJ780-AH780)</f>
        <v>0</v>
      </c>
      <c r="AL780" s="201">
        <f>SUM(AK780/AH780)</f>
        <v>0</v>
      </c>
    </row>
    <row r="781" spans="1:75" ht="12" customHeight="1">
      <c r="A781" s="25">
        <v>5025</v>
      </c>
      <c r="B781" s="26" t="s">
        <v>298</v>
      </c>
      <c r="C781" s="34">
        <v>9093</v>
      </c>
      <c r="D781" s="34">
        <v>9700</v>
      </c>
      <c r="E781" s="34">
        <v>9434</v>
      </c>
      <c r="F781" s="34">
        <v>9905</v>
      </c>
      <c r="G781" s="34">
        <v>9617</v>
      </c>
      <c r="H781" s="34">
        <v>9905</v>
      </c>
      <c r="I781" s="34">
        <v>10038</v>
      </c>
      <c r="J781" s="34">
        <v>10250</v>
      </c>
      <c r="K781" s="34">
        <v>10250</v>
      </c>
      <c r="L781" s="34">
        <v>10700</v>
      </c>
      <c r="M781" s="34">
        <v>10611</v>
      </c>
      <c r="N781" s="34">
        <v>11100</v>
      </c>
      <c r="O781" s="34">
        <v>10611</v>
      </c>
      <c r="P781" s="34">
        <v>11100</v>
      </c>
      <c r="Q781" s="34">
        <v>10611</v>
      </c>
      <c r="R781" s="34">
        <v>11000</v>
      </c>
      <c r="S781" s="34">
        <v>11142</v>
      </c>
      <c r="T781" s="34">
        <v>11590</v>
      </c>
      <c r="U781" s="34">
        <v>11421</v>
      </c>
      <c r="V781" s="34">
        <v>11590</v>
      </c>
      <c r="W781" s="34">
        <v>11535</v>
      </c>
      <c r="X781" s="34">
        <v>11590</v>
      </c>
      <c r="Y781" s="34">
        <v>11748</v>
      </c>
      <c r="Z781" s="34">
        <v>12050</v>
      </c>
      <c r="AA781" s="34">
        <v>11924</v>
      </c>
      <c r="AB781" s="34">
        <v>12280</v>
      </c>
      <c r="AC781" s="34">
        <v>12160</v>
      </c>
      <c r="AD781" s="34">
        <v>12530</v>
      </c>
      <c r="AE781" s="34">
        <v>12092</v>
      </c>
      <c r="AF781" s="34">
        <v>12530</v>
      </c>
      <c r="AG781" s="34">
        <v>12265</v>
      </c>
      <c r="AH781" s="34">
        <v>12530</v>
      </c>
      <c r="AI781" s="34">
        <v>12415</v>
      </c>
      <c r="AJ781" s="34">
        <v>12530</v>
      </c>
      <c r="AK781" s="204">
        <f>SUM(AJ781-AH781)</f>
        <v>0</v>
      </c>
      <c r="AL781" s="201">
        <f>SUM(AK781/AH781)</f>
        <v>0</v>
      </c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</row>
    <row r="782" spans="1:38" ht="12" customHeight="1">
      <c r="A782" s="25">
        <v>5026</v>
      </c>
      <c r="B782" s="26" t="s">
        <v>433</v>
      </c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>
        <v>80000</v>
      </c>
      <c r="AE782" s="34">
        <v>33400</v>
      </c>
      <c r="AF782" s="34">
        <v>10000</v>
      </c>
      <c r="AG782" s="34">
        <v>10000</v>
      </c>
      <c r="AH782" s="34">
        <v>10000</v>
      </c>
      <c r="AI782" s="34">
        <v>10000</v>
      </c>
      <c r="AJ782" s="34">
        <v>40000</v>
      </c>
      <c r="AK782" s="204">
        <f>SUM(AJ782-AH782)</f>
        <v>30000</v>
      </c>
      <c r="AL782" s="201">
        <f>SUM(AK782/AH782)</f>
        <v>3</v>
      </c>
    </row>
    <row r="783" spans="1:38" ht="12" customHeight="1">
      <c r="A783" s="25">
        <v>2027</v>
      </c>
      <c r="B783" s="26" t="s">
        <v>501</v>
      </c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>
        <v>199200</v>
      </c>
      <c r="AH783" s="34">
        <v>199200</v>
      </c>
      <c r="AI783" s="34">
        <v>199200</v>
      </c>
      <c r="AJ783" s="34">
        <v>199200</v>
      </c>
      <c r="AK783" s="204">
        <f>SUM(AJ783-AH783)</f>
        <v>0</v>
      </c>
      <c r="AL783" s="201"/>
    </row>
    <row r="784" spans="1:75" s="24" customFormat="1" ht="12" customHeight="1">
      <c r="A784" s="30">
        <v>710</v>
      </c>
      <c r="B784" s="26" t="s">
        <v>299</v>
      </c>
      <c r="C784" s="33">
        <f aca="true" t="shared" si="475" ref="C784:H784">SUM(C780:C781)</f>
        <v>19112</v>
      </c>
      <c r="D784" s="33">
        <f t="shared" si="475"/>
        <v>21200</v>
      </c>
      <c r="E784" s="33">
        <f t="shared" si="475"/>
        <v>19453</v>
      </c>
      <c r="F784" s="33">
        <f t="shared" si="475"/>
        <v>19924</v>
      </c>
      <c r="G784" s="33">
        <f>SUM(G780:G781)</f>
        <v>19636</v>
      </c>
      <c r="H784" s="33">
        <f t="shared" si="475"/>
        <v>19905</v>
      </c>
      <c r="I784" s="33">
        <f aca="true" t="shared" si="476" ref="I784:Z784">SUM(I780:I781)</f>
        <v>19412</v>
      </c>
      <c r="J784" s="33">
        <f t="shared" si="476"/>
        <v>19318</v>
      </c>
      <c r="K784" s="33">
        <f t="shared" si="476"/>
        <v>19318</v>
      </c>
      <c r="L784" s="33">
        <f t="shared" si="476"/>
        <v>19768</v>
      </c>
      <c r="M784" s="33">
        <f t="shared" si="476"/>
        <v>19226</v>
      </c>
      <c r="N784" s="33">
        <f t="shared" si="476"/>
        <v>20000</v>
      </c>
      <c r="O784" s="33">
        <f t="shared" si="476"/>
        <v>19679</v>
      </c>
      <c r="P784" s="33">
        <f t="shared" si="476"/>
        <v>20440</v>
      </c>
      <c r="Q784" s="33">
        <f t="shared" si="476"/>
        <v>19679</v>
      </c>
      <c r="R784" s="33">
        <f t="shared" si="476"/>
        <v>20340</v>
      </c>
      <c r="S784" s="33">
        <f t="shared" si="476"/>
        <v>20210</v>
      </c>
      <c r="T784" s="33">
        <f t="shared" si="476"/>
        <v>20658</v>
      </c>
      <c r="U784" s="33">
        <f t="shared" si="476"/>
        <v>20489</v>
      </c>
      <c r="V784" s="33">
        <f t="shared" si="476"/>
        <v>20658</v>
      </c>
      <c r="W784" s="33">
        <f t="shared" si="476"/>
        <v>19696</v>
      </c>
      <c r="X784" s="33">
        <f t="shared" si="476"/>
        <v>19751</v>
      </c>
      <c r="Y784" s="33">
        <f t="shared" si="476"/>
        <v>20816</v>
      </c>
      <c r="Z784" s="33">
        <f t="shared" si="476"/>
        <v>21118</v>
      </c>
      <c r="AA784" s="33">
        <f>SUM(AA780:AA781)</f>
        <v>20992</v>
      </c>
      <c r="AB784" s="33">
        <f>SUM(AB780:AB781)</f>
        <v>21348</v>
      </c>
      <c r="AC784" s="33">
        <f>SUM(AC780:AC781)</f>
        <v>21175</v>
      </c>
      <c r="AD784" s="33">
        <f>SUM(AD780:AD782)</f>
        <v>101598</v>
      </c>
      <c r="AE784" s="33">
        <f>SUM(AE780:AE782)</f>
        <v>54507</v>
      </c>
      <c r="AF784" s="33">
        <f>SUM(AF780:AF782)</f>
        <v>31598</v>
      </c>
      <c r="AG784" s="33">
        <f>SUM(AG780:AG783)</f>
        <v>230480</v>
      </c>
      <c r="AH784" s="33">
        <f>SUM(AH780:AH783)</f>
        <v>230798</v>
      </c>
      <c r="AI784" s="33">
        <f>SUM(AI780:AI783)</f>
        <v>230630</v>
      </c>
      <c r="AJ784" s="33">
        <f>SUM(AJ780:AJ783)</f>
        <v>260798</v>
      </c>
      <c r="AK784" s="204">
        <f>SUM(AJ784-AH784)</f>
        <v>30000</v>
      </c>
      <c r="AL784" s="201">
        <f>SUM(AK784/AH784)</f>
        <v>0.1299837953535126</v>
      </c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</row>
    <row r="785" spans="1:75" ht="12" customHeight="1">
      <c r="A785" s="75">
        <v>715</v>
      </c>
      <c r="B785" s="75" t="s">
        <v>87</v>
      </c>
      <c r="C785" s="3" t="s">
        <v>1</v>
      </c>
      <c r="D785" s="6" t="s">
        <v>2</v>
      </c>
      <c r="E785" s="6" t="s">
        <v>1</v>
      </c>
      <c r="F785" s="6" t="s">
        <v>2</v>
      </c>
      <c r="G785" s="6" t="s">
        <v>1</v>
      </c>
      <c r="H785" s="6" t="s">
        <v>2</v>
      </c>
      <c r="I785" s="6" t="s">
        <v>1</v>
      </c>
      <c r="J785" s="6" t="s">
        <v>2</v>
      </c>
      <c r="K785" s="6" t="s">
        <v>1</v>
      </c>
      <c r="L785" s="6" t="s">
        <v>2</v>
      </c>
      <c r="M785" s="6" t="s">
        <v>1</v>
      </c>
      <c r="N785" s="6" t="s">
        <v>2</v>
      </c>
      <c r="O785" s="6" t="s">
        <v>1</v>
      </c>
      <c r="P785" s="6" t="s">
        <v>2</v>
      </c>
      <c r="Q785" s="6" t="s">
        <v>41</v>
      </c>
      <c r="R785" s="6" t="s">
        <v>2</v>
      </c>
      <c r="S785" s="6" t="s">
        <v>1</v>
      </c>
      <c r="T785" s="6" t="s">
        <v>2</v>
      </c>
      <c r="U785" s="6" t="s">
        <v>41</v>
      </c>
      <c r="V785" s="6" t="s">
        <v>2</v>
      </c>
      <c r="W785" s="6" t="s">
        <v>1</v>
      </c>
      <c r="X785" s="6" t="s">
        <v>2</v>
      </c>
      <c r="Y785" s="6" t="s">
        <v>1</v>
      </c>
      <c r="Z785" s="6" t="s">
        <v>2</v>
      </c>
      <c r="AA785" s="6" t="s">
        <v>1</v>
      </c>
      <c r="AB785" s="6" t="s">
        <v>2</v>
      </c>
      <c r="AC785" s="3" t="s">
        <v>1</v>
      </c>
      <c r="AD785" s="3" t="s">
        <v>2</v>
      </c>
      <c r="AE785" s="3" t="s">
        <v>1</v>
      </c>
      <c r="AF785" s="3" t="s">
        <v>2</v>
      </c>
      <c r="AG785" s="3" t="s">
        <v>1</v>
      </c>
      <c r="AH785" s="3" t="s">
        <v>2</v>
      </c>
      <c r="AI785" s="3" t="s">
        <v>3</v>
      </c>
      <c r="AJ785" s="3" t="s">
        <v>2</v>
      </c>
      <c r="AK785" s="197" t="s">
        <v>461</v>
      </c>
      <c r="AL785" s="197" t="s">
        <v>462</v>
      </c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</row>
    <row r="786" spans="1:75" ht="12" customHeight="1">
      <c r="A786" s="75"/>
      <c r="B786" s="75"/>
      <c r="C786" s="3" t="s">
        <v>4</v>
      </c>
      <c r="D786" s="6" t="s">
        <v>5</v>
      </c>
      <c r="E786" s="6" t="s">
        <v>5</v>
      </c>
      <c r="F786" s="6" t="s">
        <v>6</v>
      </c>
      <c r="G786" s="6" t="s">
        <v>6</v>
      </c>
      <c r="H786" s="6" t="s">
        <v>7</v>
      </c>
      <c r="I786" s="6" t="s">
        <v>7</v>
      </c>
      <c r="J786" s="6" t="s">
        <v>8</v>
      </c>
      <c r="K786" s="6" t="s">
        <v>8</v>
      </c>
      <c r="L786" s="6" t="s">
        <v>9</v>
      </c>
      <c r="M786" s="6" t="s">
        <v>9</v>
      </c>
      <c r="N786" s="6" t="s">
        <v>42</v>
      </c>
      <c r="O786" s="6" t="s">
        <v>10</v>
      </c>
      <c r="P786" s="6" t="s">
        <v>43</v>
      </c>
      <c r="Q786" s="6" t="s">
        <v>43</v>
      </c>
      <c r="R786" s="6" t="s">
        <v>44</v>
      </c>
      <c r="S786" s="6" t="s">
        <v>12</v>
      </c>
      <c r="T786" s="6" t="s">
        <v>13</v>
      </c>
      <c r="U786" s="6" t="s">
        <v>13</v>
      </c>
      <c r="V786" s="6" t="s">
        <v>14</v>
      </c>
      <c r="W786" s="6" t="s">
        <v>14</v>
      </c>
      <c r="X786" s="6" t="s">
        <v>15</v>
      </c>
      <c r="Y786" s="6" t="s">
        <v>15</v>
      </c>
      <c r="Z786" s="6" t="s">
        <v>16</v>
      </c>
      <c r="AA786" s="6" t="s">
        <v>16</v>
      </c>
      <c r="AB786" s="6" t="s">
        <v>17</v>
      </c>
      <c r="AC786" s="6" t="s">
        <v>17</v>
      </c>
      <c r="AD786" s="6" t="s">
        <v>427</v>
      </c>
      <c r="AE786" s="6" t="s">
        <v>427</v>
      </c>
      <c r="AF786" s="6" t="s">
        <v>439</v>
      </c>
      <c r="AG786" s="6" t="s">
        <v>439</v>
      </c>
      <c r="AH786" s="6" t="s">
        <v>452</v>
      </c>
      <c r="AI786" s="6" t="s">
        <v>452</v>
      </c>
      <c r="AJ786" s="6" t="s">
        <v>464</v>
      </c>
      <c r="AK786" s="198" t="s">
        <v>463</v>
      </c>
      <c r="AL786" s="198" t="s">
        <v>463</v>
      </c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</row>
    <row r="787" spans="1:75" s="24" customFormat="1" ht="12" customHeight="1">
      <c r="A787" s="30">
        <v>4001</v>
      </c>
      <c r="B787" s="26" t="s">
        <v>300</v>
      </c>
      <c r="C787" s="4">
        <v>819521</v>
      </c>
      <c r="D787" s="4">
        <v>716035</v>
      </c>
      <c r="E787" s="4">
        <v>510070</v>
      </c>
      <c r="F787" s="4">
        <v>524000</v>
      </c>
      <c r="G787" s="4">
        <v>612201</v>
      </c>
      <c r="H787" s="4">
        <v>524500</v>
      </c>
      <c r="I787" s="4">
        <v>373708</v>
      </c>
      <c r="J787" s="4">
        <v>509000</v>
      </c>
      <c r="K787" s="4">
        <v>746520</v>
      </c>
      <c r="L787" s="4">
        <v>455873</v>
      </c>
      <c r="M787" s="4">
        <v>809240</v>
      </c>
      <c r="N787" s="4">
        <v>515672</v>
      </c>
      <c r="O787" s="4">
        <v>551073</v>
      </c>
      <c r="P787" s="4">
        <v>418000</v>
      </c>
      <c r="Q787" s="4">
        <v>1021185</v>
      </c>
      <c r="R787" s="4">
        <v>439700</v>
      </c>
      <c r="S787" s="4">
        <v>816939</v>
      </c>
      <c r="T787" s="4">
        <v>497500</v>
      </c>
      <c r="U787" s="4">
        <v>636262</v>
      </c>
      <c r="V787" s="4">
        <v>400000</v>
      </c>
      <c r="W787" s="4">
        <v>532861</v>
      </c>
      <c r="X787" s="4">
        <v>466178</v>
      </c>
      <c r="Y787" s="4">
        <v>466178</v>
      </c>
      <c r="Z787" s="4">
        <v>566000</v>
      </c>
      <c r="AA787" s="4">
        <v>1039906</v>
      </c>
      <c r="AB787" s="4">
        <v>700000</v>
      </c>
      <c r="AC787" s="4">
        <v>2198632</v>
      </c>
      <c r="AD787" s="4">
        <v>800000</v>
      </c>
      <c r="AE787" s="4">
        <v>875710</v>
      </c>
      <c r="AF787" s="4">
        <v>900000</v>
      </c>
      <c r="AG787" s="4">
        <v>1356563</v>
      </c>
      <c r="AH787" s="4">
        <v>950000</v>
      </c>
      <c r="AI787" s="4">
        <v>950000</v>
      </c>
      <c r="AJ787" s="4">
        <v>950000</v>
      </c>
      <c r="AK787" s="206">
        <f>SUM(AJ787-AH787)</f>
        <v>0</v>
      </c>
      <c r="AL787" s="202">
        <f>SUM(AK787/AH787)</f>
        <v>0</v>
      </c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</row>
    <row r="788" spans="1:75" s="24" customFormat="1" ht="12" customHeight="1">
      <c r="A788" s="30"/>
      <c r="B788" s="26" t="s">
        <v>301</v>
      </c>
      <c r="C788" s="4" t="e">
        <f aca="true" t="shared" si="477" ref="C788:Q788">SUM(C160+C180+C186+C191+C203+C217+C222+C236+C270+C293+C299+C311+C328+C350+C368+C377+C421+C444+C463+C485+C493+C506+C524+C530+C537+C543+C572+C578+C690+C711+C739+C765+C777+C784+C787)</f>
        <v>#REF!</v>
      </c>
      <c r="D788" s="4" t="e">
        <f t="shared" si="477"/>
        <v>#REF!</v>
      </c>
      <c r="E788" s="4" t="e">
        <f t="shared" si="477"/>
        <v>#REF!</v>
      </c>
      <c r="F788" s="4" t="e">
        <f t="shared" si="477"/>
        <v>#REF!</v>
      </c>
      <c r="G788" s="4" t="e">
        <f t="shared" si="477"/>
        <v>#REF!</v>
      </c>
      <c r="H788" s="4" t="e">
        <f t="shared" si="477"/>
        <v>#REF!</v>
      </c>
      <c r="I788" s="4" t="e">
        <f t="shared" si="477"/>
        <v>#REF!</v>
      </c>
      <c r="J788" s="4" t="e">
        <f t="shared" si="477"/>
        <v>#REF!</v>
      </c>
      <c r="K788" s="4" t="e">
        <f t="shared" si="477"/>
        <v>#REF!</v>
      </c>
      <c r="L788" s="4" t="e">
        <f t="shared" si="477"/>
        <v>#REF!</v>
      </c>
      <c r="M788" s="4" t="e">
        <f t="shared" si="477"/>
        <v>#REF!</v>
      </c>
      <c r="N788" s="4" t="e">
        <f t="shared" si="477"/>
        <v>#REF!</v>
      </c>
      <c r="O788" s="4" t="e">
        <f t="shared" si="477"/>
        <v>#REF!</v>
      </c>
      <c r="P788" s="4" t="e">
        <f t="shared" si="477"/>
        <v>#REF!</v>
      </c>
      <c r="Q788" s="4" t="e">
        <f t="shared" si="477"/>
        <v>#REF!</v>
      </c>
      <c r="R788" s="4" t="e">
        <f aca="true" t="shared" si="478" ref="R788:AF788">SUM(R160+R180+R186+R191+R203+R217+R222+R236+R270+R293+R299+R311+R328+R350+R356+R368+R377+R421+R444+R463+R485+R493+R506+R524+R530+R537+R543+R572+R578+R690+R711+R739+R765+R777+R784+R787)</f>
        <v>#REF!</v>
      </c>
      <c r="S788" s="4" t="e">
        <f t="shared" si="478"/>
        <v>#REF!</v>
      </c>
      <c r="T788" s="4" t="e">
        <f t="shared" si="478"/>
        <v>#REF!</v>
      </c>
      <c r="U788" s="4" t="e">
        <f t="shared" si="478"/>
        <v>#REF!</v>
      </c>
      <c r="V788" s="4" t="e">
        <f t="shared" si="478"/>
        <v>#REF!</v>
      </c>
      <c r="W788" s="4" t="e">
        <f t="shared" si="478"/>
        <v>#REF!</v>
      </c>
      <c r="X788" s="4" t="e">
        <f t="shared" si="478"/>
        <v>#REF!</v>
      </c>
      <c r="Y788" s="4" t="e">
        <f t="shared" si="478"/>
        <v>#REF!</v>
      </c>
      <c r="Z788" s="4" t="e">
        <f t="shared" si="478"/>
        <v>#REF!</v>
      </c>
      <c r="AA788" s="4" t="e">
        <f t="shared" si="478"/>
        <v>#REF!</v>
      </c>
      <c r="AB788" s="4" t="e">
        <f t="shared" si="478"/>
        <v>#REF!</v>
      </c>
      <c r="AC788" s="4" t="e">
        <f t="shared" si="478"/>
        <v>#REF!</v>
      </c>
      <c r="AD788" s="4" t="e">
        <f t="shared" si="478"/>
        <v>#REF!</v>
      </c>
      <c r="AE788" s="4" t="e">
        <f t="shared" si="478"/>
        <v>#REF!</v>
      </c>
      <c r="AF788" s="4" t="e">
        <f t="shared" si="478"/>
        <v>#REF!</v>
      </c>
      <c r="AG788" s="4">
        <f>SUM(AG784+AG777+AG739+AG711+AG690+AG669+AG657+AG642+AG627+AG606+AG596+AG578+AG572+AG565+AG554+AG543+AG537+AG530+AG524+AG506+AG493+AG485+AG463+AG444+AG421+AG377+AG368+AG356+AG350+AG328+AG311+AG299+AG293+AG236+AG270+AG222+AG217+AG203+AG191+AG186+AG180+AG160+AG787)</f>
        <v>11376823.8605</v>
      </c>
      <c r="AH788" s="4">
        <f>SUM(AH784+AH777+AH739+AH711+AH690+AH669+AH657+AH642+AH627+AH606+AH596+AH578+AH572+AH565+AH554+AH543+AH537+AH530+AH524+AH506+AH493+AH485+AH463+AH444+AH421+AH377+AH368+AH356+AH350+AH328+AH311+AH299+AH293+AH236+AH270+AH222+AH217+AH203+AH191+AH186+AH180+AH160+AH787)</f>
        <v>11812219.760791149</v>
      </c>
      <c r="AI788" s="4">
        <f>SUM(AI784+AI777+AI739+AI711+AI690+AI669+AI657+AI642+AI627+AI606+AI596+AI578+AI572+AI565+AI554+AI543+AI537+AI530+AI524+AI506+AI493+AI485+AI463+AI444+AI421+AI377+AI368+AI356+AI350+AI328+AI311+AI299+AI293+AI236+AI270+AI222+AI217+AI203+AI191+AI186+AI180+AI160+AI787)</f>
        <v>11620015.86079115</v>
      </c>
      <c r="AJ788" s="4">
        <f>SUM(AJ784+AJ777+AJ739+AJ711+AJ690+AJ669+AJ657+AJ642+AJ627+AJ606+AJ596+AJ578+AJ572+AJ565+AJ554+AJ543+AJ537+AJ530+AJ524+AJ506+AJ493+AJ485+AJ463+AJ444+AJ421+AJ377+AJ368+AJ356+AJ350+AJ328+AJ311+AJ299+AJ293+AJ236+AJ270+AJ222+AJ217+AJ203+AJ191+AJ186+AJ180+AJ160+AJ787)</f>
        <v>12255888.135616135</v>
      </c>
      <c r="AK788" s="4">
        <f>SUM(AJ788-AH788)</f>
        <v>443668.37482498586</v>
      </c>
      <c r="AL788" s="202">
        <f>SUM(AK788/AH788)</f>
        <v>0.03756011857294384</v>
      </c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</row>
    <row r="789" spans="1:36" ht="12" customHeight="1">
      <c r="A789" s="180"/>
      <c r="B789" s="181"/>
      <c r="C789" s="182"/>
      <c r="D789" s="183"/>
      <c r="E789" s="182"/>
      <c r="F789" s="182"/>
      <c r="G789" s="182"/>
      <c r="H789" s="182"/>
      <c r="I789" s="182"/>
      <c r="J789" s="182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  <c r="AA789" s="182"/>
      <c r="AB789" s="182"/>
      <c r="AC789" s="182"/>
      <c r="AD789" s="182"/>
      <c r="AE789" s="182"/>
      <c r="AF789" s="182"/>
      <c r="AG789" s="182"/>
      <c r="AH789" s="182"/>
      <c r="AI789" s="182"/>
      <c r="AJ789" s="182"/>
    </row>
    <row r="791" spans="1:75" ht="12" customHeight="1">
      <c r="A791" s="76">
        <v>735</v>
      </c>
      <c r="B791" s="77" t="s">
        <v>302</v>
      </c>
      <c r="C791" s="3" t="s">
        <v>1</v>
      </c>
      <c r="D791" s="6" t="s">
        <v>2</v>
      </c>
      <c r="E791" s="6" t="s">
        <v>1</v>
      </c>
      <c r="F791" s="76" t="s">
        <v>2</v>
      </c>
      <c r="G791" s="76" t="s">
        <v>1</v>
      </c>
      <c r="H791" s="76" t="s">
        <v>2</v>
      </c>
      <c r="I791" s="6" t="s">
        <v>1</v>
      </c>
      <c r="J791" s="6" t="s">
        <v>2</v>
      </c>
      <c r="K791" s="6" t="s">
        <v>1</v>
      </c>
      <c r="L791" s="6" t="s">
        <v>2</v>
      </c>
      <c r="M791" s="6" t="s">
        <v>1</v>
      </c>
      <c r="N791" s="6" t="s">
        <v>2</v>
      </c>
      <c r="O791" s="6" t="s">
        <v>1</v>
      </c>
      <c r="P791" s="6" t="s">
        <v>2</v>
      </c>
      <c r="Q791" s="6" t="s">
        <v>1</v>
      </c>
      <c r="R791" s="6" t="s">
        <v>2</v>
      </c>
      <c r="S791" s="6" t="s">
        <v>41</v>
      </c>
      <c r="T791" s="6" t="s">
        <v>2</v>
      </c>
      <c r="U791" s="6" t="s">
        <v>41</v>
      </c>
      <c r="V791" s="6" t="s">
        <v>2</v>
      </c>
      <c r="W791" s="6" t="s">
        <v>41</v>
      </c>
      <c r="X791" s="6" t="s">
        <v>2</v>
      </c>
      <c r="Y791" s="6" t="s">
        <v>1</v>
      </c>
      <c r="Z791" s="6" t="s">
        <v>2</v>
      </c>
      <c r="AA791" s="6" t="s">
        <v>1</v>
      </c>
      <c r="AB791" s="6" t="s">
        <v>2</v>
      </c>
      <c r="AC791" s="3" t="s">
        <v>1</v>
      </c>
      <c r="AD791" s="3" t="s">
        <v>2</v>
      </c>
      <c r="AE791" s="3" t="s">
        <v>1</v>
      </c>
      <c r="AF791" s="3" t="s">
        <v>2</v>
      </c>
      <c r="AG791" s="3" t="s">
        <v>1</v>
      </c>
      <c r="AH791" s="3" t="s">
        <v>2</v>
      </c>
      <c r="AI791" s="3" t="s">
        <v>3</v>
      </c>
      <c r="AJ791" s="3" t="s">
        <v>2</v>
      </c>
      <c r="AK791" s="197" t="s">
        <v>461</v>
      </c>
      <c r="AL791" s="197" t="s">
        <v>462</v>
      </c>
      <c r="AP791" s="83"/>
      <c r="AQ791" s="83"/>
      <c r="AR791" s="83"/>
      <c r="AS791" s="83"/>
      <c r="AT791" s="83"/>
      <c r="AU791" s="83"/>
      <c r="AV791" s="83"/>
      <c r="AW791" s="83"/>
      <c r="AX791" s="83"/>
      <c r="AY791" s="83"/>
      <c r="AZ791" s="83"/>
      <c r="BA791" s="83"/>
      <c r="BB791" s="83"/>
      <c r="BC791" s="83"/>
      <c r="BD791" s="83"/>
      <c r="BE791" s="83"/>
      <c r="BF791" s="83"/>
      <c r="BG791" s="83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</row>
    <row r="792" spans="1:75" ht="12" customHeight="1">
      <c r="A792" s="76"/>
      <c r="B792" s="77"/>
      <c r="C792" s="3" t="s">
        <v>4</v>
      </c>
      <c r="D792" s="6" t="s">
        <v>5</v>
      </c>
      <c r="E792" s="6" t="s">
        <v>5</v>
      </c>
      <c r="F792" s="76" t="s">
        <v>6</v>
      </c>
      <c r="G792" s="76" t="s">
        <v>6</v>
      </c>
      <c r="H792" s="76" t="s">
        <v>7</v>
      </c>
      <c r="I792" s="6" t="s">
        <v>7</v>
      </c>
      <c r="J792" s="6" t="s">
        <v>8</v>
      </c>
      <c r="K792" s="6" t="s">
        <v>303</v>
      </c>
      <c r="L792" s="6" t="s">
        <v>304</v>
      </c>
      <c r="M792" s="6" t="s">
        <v>304</v>
      </c>
      <c r="N792" s="6" t="s">
        <v>42</v>
      </c>
      <c r="O792" s="6" t="s">
        <v>10</v>
      </c>
      <c r="P792" s="6" t="s">
        <v>43</v>
      </c>
      <c r="Q792" s="6" t="s">
        <v>43</v>
      </c>
      <c r="R792" s="6" t="s">
        <v>44</v>
      </c>
      <c r="S792" s="6" t="s">
        <v>12</v>
      </c>
      <c r="T792" s="6" t="s">
        <v>13</v>
      </c>
      <c r="U792" s="6" t="s">
        <v>13</v>
      </c>
      <c r="V792" s="6" t="s">
        <v>14</v>
      </c>
      <c r="W792" s="6" t="s">
        <v>14</v>
      </c>
      <c r="X792" s="6" t="s">
        <v>15</v>
      </c>
      <c r="Y792" s="6" t="s">
        <v>15</v>
      </c>
      <c r="Z792" s="6" t="s">
        <v>16</v>
      </c>
      <c r="AA792" s="6" t="s">
        <v>16</v>
      </c>
      <c r="AB792" s="6" t="s">
        <v>17</v>
      </c>
      <c r="AC792" s="6" t="s">
        <v>17</v>
      </c>
      <c r="AD792" s="6" t="s">
        <v>427</v>
      </c>
      <c r="AE792" s="6" t="s">
        <v>427</v>
      </c>
      <c r="AF792" s="6" t="s">
        <v>439</v>
      </c>
      <c r="AG792" s="6" t="s">
        <v>439</v>
      </c>
      <c r="AH792" s="6" t="s">
        <v>452</v>
      </c>
      <c r="AI792" s="6" t="s">
        <v>452</v>
      </c>
      <c r="AJ792" s="6" t="s">
        <v>464</v>
      </c>
      <c r="AK792" s="198" t="s">
        <v>463</v>
      </c>
      <c r="AL792" s="198" t="s">
        <v>463</v>
      </c>
      <c r="AP792" s="83"/>
      <c r="AQ792" s="83"/>
      <c r="AR792" s="83"/>
      <c r="AS792" s="83"/>
      <c r="AT792" s="83"/>
      <c r="AU792" s="83"/>
      <c r="AV792" s="83"/>
      <c r="AW792" s="83"/>
      <c r="AX792" s="83"/>
      <c r="AY792" s="83"/>
      <c r="AZ792" s="83"/>
      <c r="BA792" s="83"/>
      <c r="BB792" s="83"/>
      <c r="BC792" s="83"/>
      <c r="BD792" s="83"/>
      <c r="BE792" s="83"/>
      <c r="BF792" s="83"/>
      <c r="BG792" s="83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</row>
    <row r="793" spans="1:59" s="80" customFormat="1" ht="12" customHeight="1">
      <c r="A793" s="78"/>
      <c r="B793" s="79" t="s">
        <v>305</v>
      </c>
      <c r="D793" s="81"/>
      <c r="F793" s="78"/>
      <c r="G793" s="78"/>
      <c r="H793" s="78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M793" s="83"/>
      <c r="AN793" s="83"/>
      <c r="AO793" s="83"/>
      <c r="AP793" s="83"/>
      <c r="AQ793" s="83"/>
      <c r="AR793" s="83"/>
      <c r="AS793" s="83"/>
      <c r="AT793" s="83"/>
      <c r="AU793" s="83"/>
      <c r="AV793" s="83"/>
      <c r="AW793" s="83"/>
      <c r="AX793" s="83"/>
      <c r="AY793" s="83"/>
      <c r="AZ793" s="83"/>
      <c r="BA793" s="83"/>
      <c r="BB793" s="83"/>
      <c r="BC793" s="83"/>
      <c r="BD793" s="83"/>
      <c r="BE793" s="83"/>
      <c r="BF793" s="83"/>
      <c r="BG793" s="83"/>
    </row>
    <row r="794" spans="1:75" s="80" customFormat="1" ht="12" customHeight="1">
      <c r="A794" s="84" t="s">
        <v>306</v>
      </c>
      <c r="B794" s="79" t="s">
        <v>307</v>
      </c>
      <c r="D794" s="81"/>
      <c r="F794" s="78"/>
      <c r="G794" s="78"/>
      <c r="H794" s="78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>
        <v>164943</v>
      </c>
      <c r="V794" s="82">
        <v>180000</v>
      </c>
      <c r="W794" s="82">
        <v>186450</v>
      </c>
      <c r="X794" s="82">
        <v>170000</v>
      </c>
      <c r="Y794" s="82">
        <v>153908</v>
      </c>
      <c r="Z794" s="82">
        <v>170000</v>
      </c>
      <c r="AA794" s="82">
        <v>170000</v>
      </c>
      <c r="AB794" s="82">
        <v>170000</v>
      </c>
      <c r="AC794" s="108">
        <v>214924</v>
      </c>
      <c r="AD794" s="108">
        <v>180000</v>
      </c>
      <c r="AE794" s="108">
        <v>275762</v>
      </c>
      <c r="AF794" s="108">
        <v>260000</v>
      </c>
      <c r="AG794" s="108">
        <v>236069</v>
      </c>
      <c r="AH794" s="108">
        <v>350000</v>
      </c>
      <c r="AI794" s="108">
        <v>350000</v>
      </c>
      <c r="AJ794" s="246">
        <v>350000</v>
      </c>
      <c r="AK794" s="184">
        <f>SUM(AJ794-AH794)</f>
        <v>0</v>
      </c>
      <c r="AL794" s="212">
        <f>SUM(AK794/AH794)</f>
        <v>0</v>
      </c>
      <c r="AM794" s="83"/>
      <c r="AN794" s="83"/>
      <c r="AO794" s="83"/>
      <c r="AP794" s="87"/>
      <c r="AQ794" s="87"/>
      <c r="AR794" s="87"/>
      <c r="AS794" s="87"/>
      <c r="AT794" s="87"/>
      <c r="AU794" s="87"/>
      <c r="AV794" s="87"/>
      <c r="AW794" s="87"/>
      <c r="AX794" s="87"/>
      <c r="AY794" s="87"/>
      <c r="AZ794" s="87"/>
      <c r="BA794" s="87"/>
      <c r="BB794" s="87"/>
      <c r="BC794" s="87"/>
      <c r="BD794" s="87"/>
      <c r="BE794" s="87"/>
      <c r="BF794" s="87"/>
      <c r="BG794" s="87"/>
      <c r="BH794" s="85"/>
      <c r="BI794" s="85"/>
      <c r="BJ794" s="85"/>
      <c r="BK794" s="85"/>
      <c r="BL794" s="85"/>
      <c r="BM794" s="85"/>
      <c r="BN794" s="85"/>
      <c r="BO794" s="85"/>
      <c r="BP794" s="85"/>
      <c r="BQ794" s="85"/>
      <c r="BR794" s="85"/>
      <c r="BS794" s="85"/>
      <c r="BT794" s="85"/>
      <c r="BU794" s="85"/>
      <c r="BV794" s="85"/>
      <c r="BW794" s="85"/>
    </row>
    <row r="795" spans="1:59" s="80" customFormat="1" ht="12" customHeight="1">
      <c r="A795" s="84"/>
      <c r="B795" s="79" t="s">
        <v>431</v>
      </c>
      <c r="D795" s="81"/>
      <c r="F795" s="78"/>
      <c r="G795" s="78"/>
      <c r="H795" s="78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  <c r="AA795" s="82"/>
      <c r="AB795" s="82"/>
      <c r="AC795" s="108"/>
      <c r="AD795" s="108">
        <v>80000</v>
      </c>
      <c r="AE795" s="108">
        <v>33400</v>
      </c>
      <c r="AF795" s="108">
        <v>10000</v>
      </c>
      <c r="AG795" s="108">
        <v>10000</v>
      </c>
      <c r="AH795" s="108">
        <v>10000</v>
      </c>
      <c r="AI795" s="108">
        <v>10000</v>
      </c>
      <c r="AJ795" s="246">
        <v>50000</v>
      </c>
      <c r="AK795" s="184">
        <f aca="true" t="shared" si="479" ref="AK795:AK818">SUM(AJ795-AH795)</f>
        <v>40000</v>
      </c>
      <c r="AL795" s="212">
        <f aca="true" t="shared" si="480" ref="AL795:AL818">SUM(AK795/AH795)</f>
        <v>4</v>
      </c>
      <c r="AM795" s="83"/>
      <c r="AN795" s="83"/>
      <c r="AO795" s="83"/>
      <c r="AP795" s="83"/>
      <c r="AQ795" s="83"/>
      <c r="AR795" s="83"/>
      <c r="AS795" s="83"/>
      <c r="AT795" s="83"/>
      <c r="AU795" s="83"/>
      <c r="AV795" s="83"/>
      <c r="AW795" s="83"/>
      <c r="AX795" s="83"/>
      <c r="AY795" s="83"/>
      <c r="AZ795" s="83"/>
      <c r="BA795" s="83"/>
      <c r="BB795" s="83"/>
      <c r="BC795" s="83"/>
      <c r="BD795" s="83"/>
      <c r="BE795" s="83"/>
      <c r="BF795" s="83"/>
      <c r="BG795" s="83"/>
    </row>
    <row r="796" spans="1:75" s="85" customFormat="1" ht="12" customHeight="1">
      <c r="A796" s="78"/>
      <c r="B796" s="79" t="s">
        <v>308</v>
      </c>
      <c r="D796" s="86"/>
      <c r="F796" s="78"/>
      <c r="G796" s="78"/>
      <c r="H796" s="78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>
        <v>164943</v>
      </c>
      <c r="V796" s="82">
        <v>180000</v>
      </c>
      <c r="W796" s="82">
        <v>186450</v>
      </c>
      <c r="X796" s="82">
        <v>170000</v>
      </c>
      <c r="Y796" s="82">
        <v>153908</v>
      </c>
      <c r="Z796" s="82">
        <v>170000</v>
      </c>
      <c r="AA796" s="82">
        <v>170000</v>
      </c>
      <c r="AB796" s="82">
        <v>170000</v>
      </c>
      <c r="AC796" s="82">
        <v>170000</v>
      </c>
      <c r="AD796" s="82">
        <f aca="true" t="shared" si="481" ref="AD796:AJ796">SUM(AD794:AD795)</f>
        <v>260000</v>
      </c>
      <c r="AE796" s="82">
        <f t="shared" si="481"/>
        <v>309162</v>
      </c>
      <c r="AF796" s="82">
        <f t="shared" si="481"/>
        <v>270000</v>
      </c>
      <c r="AG796" s="82">
        <f t="shared" si="481"/>
        <v>246069</v>
      </c>
      <c r="AH796" s="82">
        <f t="shared" si="481"/>
        <v>360000</v>
      </c>
      <c r="AI796" s="82">
        <f t="shared" si="481"/>
        <v>360000</v>
      </c>
      <c r="AJ796" s="245">
        <f t="shared" si="481"/>
        <v>400000</v>
      </c>
      <c r="AK796" s="210">
        <f t="shared" si="479"/>
        <v>40000</v>
      </c>
      <c r="AL796" s="213">
        <f t="shared" si="480"/>
        <v>0.1111111111111111</v>
      </c>
      <c r="AM796" s="87"/>
      <c r="AN796" s="87"/>
      <c r="AO796" s="87"/>
      <c r="AP796" s="83"/>
      <c r="AQ796" s="83"/>
      <c r="AR796" s="83"/>
      <c r="AS796" s="83"/>
      <c r="AT796" s="83"/>
      <c r="AU796" s="83"/>
      <c r="AV796" s="83"/>
      <c r="AW796" s="83"/>
      <c r="AX796" s="83"/>
      <c r="AY796" s="83"/>
      <c r="AZ796" s="83"/>
      <c r="BA796" s="83"/>
      <c r="BB796" s="83"/>
      <c r="BC796" s="83"/>
      <c r="BD796" s="83"/>
      <c r="BE796" s="83"/>
      <c r="BF796" s="83"/>
      <c r="BG796" s="83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</row>
    <row r="797" spans="1:75" s="80" customFormat="1" ht="12" customHeight="1">
      <c r="A797" s="78"/>
      <c r="B797" s="79"/>
      <c r="D797" s="81"/>
      <c r="F797" s="78"/>
      <c r="G797" s="78"/>
      <c r="H797" s="78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  <c r="AA797" s="82"/>
      <c r="AB797" s="82"/>
      <c r="AC797" s="82"/>
      <c r="AD797" s="82"/>
      <c r="AE797" s="82"/>
      <c r="AF797" s="82"/>
      <c r="AG797" s="82"/>
      <c r="AH797" s="82"/>
      <c r="AI797" s="82"/>
      <c r="AJ797" s="245"/>
      <c r="AK797" s="184"/>
      <c r="AL797" s="212"/>
      <c r="AM797" s="83"/>
      <c r="AN797" s="83"/>
      <c r="AO797" s="83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90"/>
      <c r="BI797" s="90"/>
      <c r="BJ797" s="90"/>
      <c r="BK797" s="90"/>
      <c r="BL797" s="90"/>
      <c r="BM797" s="90"/>
      <c r="BN797" s="90"/>
      <c r="BO797" s="90"/>
      <c r="BP797" s="90"/>
      <c r="BQ797" s="90"/>
      <c r="BR797" s="90"/>
      <c r="BS797" s="90"/>
      <c r="BT797" s="90"/>
      <c r="BU797" s="90"/>
      <c r="BV797" s="90"/>
      <c r="BW797" s="90"/>
    </row>
    <row r="798" spans="1:75" s="80" customFormat="1" ht="12" customHeight="1">
      <c r="A798" s="78"/>
      <c r="B798" s="79" t="s">
        <v>309</v>
      </c>
      <c r="D798" s="81"/>
      <c r="F798" s="78"/>
      <c r="G798" s="78"/>
      <c r="H798" s="78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  <c r="AA798" s="82"/>
      <c r="AB798" s="82"/>
      <c r="AC798" s="82"/>
      <c r="AD798" s="82"/>
      <c r="AE798" s="82"/>
      <c r="AF798" s="82"/>
      <c r="AG798" s="82"/>
      <c r="AH798" s="82"/>
      <c r="AI798" s="82"/>
      <c r="AJ798" s="245"/>
      <c r="AK798" s="184"/>
      <c r="AL798" s="212"/>
      <c r="AM798" s="83"/>
      <c r="AN798" s="83"/>
      <c r="AO798" s="83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</row>
    <row r="799" spans="1:75" s="90" customFormat="1" ht="12" customHeight="1">
      <c r="A799" s="25">
        <v>1002</v>
      </c>
      <c r="B799" s="26" t="s">
        <v>91</v>
      </c>
      <c r="C799" s="27"/>
      <c r="D799" s="28"/>
      <c r="E799" s="27"/>
      <c r="F799" s="58">
        <v>45469</v>
      </c>
      <c r="G799" s="58">
        <v>57661</v>
      </c>
      <c r="H799" s="58">
        <v>65000</v>
      </c>
      <c r="I799" s="58">
        <v>65000</v>
      </c>
      <c r="J799" s="58">
        <v>67000</v>
      </c>
      <c r="K799" s="58">
        <v>51749</v>
      </c>
      <c r="L799" s="58">
        <v>75000</v>
      </c>
      <c r="M799" s="88">
        <v>68282</v>
      </c>
      <c r="N799" s="89">
        <v>77250</v>
      </c>
      <c r="O799" s="89">
        <v>71996</v>
      </c>
      <c r="P799" s="89">
        <v>79500</v>
      </c>
      <c r="Q799" s="89">
        <v>62177</v>
      </c>
      <c r="R799" s="89">
        <v>89000</v>
      </c>
      <c r="S799" s="89">
        <v>110600</v>
      </c>
      <c r="T799" s="89">
        <v>110600</v>
      </c>
      <c r="U799" s="89">
        <v>110600</v>
      </c>
      <c r="V799" s="89">
        <v>81600</v>
      </c>
      <c r="W799" s="89">
        <v>73648</v>
      </c>
      <c r="X799" s="89">
        <v>81600</v>
      </c>
      <c r="Y799" s="89">
        <v>63552</v>
      </c>
      <c r="Z799" s="35">
        <v>83250</v>
      </c>
      <c r="AA799" s="35">
        <v>95932</v>
      </c>
      <c r="AB799" s="35">
        <v>158800</v>
      </c>
      <c r="AC799" s="149">
        <v>133426</v>
      </c>
      <c r="AD799" s="149">
        <v>161976</v>
      </c>
      <c r="AE799" s="149">
        <v>153376</v>
      </c>
      <c r="AF799" s="149">
        <v>165215</v>
      </c>
      <c r="AG799" s="208">
        <v>144376</v>
      </c>
      <c r="AH799" s="45">
        <v>227588</v>
      </c>
      <c r="AI799" s="45">
        <v>227588</v>
      </c>
      <c r="AJ799" s="242">
        <v>252017</v>
      </c>
      <c r="AK799" s="184">
        <f t="shared" si="479"/>
        <v>24429</v>
      </c>
      <c r="AL799" s="212">
        <f t="shared" si="480"/>
        <v>0.10733869975569889</v>
      </c>
      <c r="AM799" s="7"/>
      <c r="AN799" s="7"/>
      <c r="AO799" s="7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</row>
    <row r="800" spans="1:38" ht="12" customHeight="1">
      <c r="A800" s="25">
        <v>1020</v>
      </c>
      <c r="B800" s="26" t="s">
        <v>93</v>
      </c>
      <c r="F800" s="58">
        <v>3478</v>
      </c>
      <c r="G800" s="58">
        <v>170</v>
      </c>
      <c r="H800" s="58">
        <v>4972</v>
      </c>
      <c r="I800" s="58">
        <v>4972</v>
      </c>
      <c r="J800" s="58">
        <v>5126</v>
      </c>
      <c r="K800" s="58">
        <v>362</v>
      </c>
      <c r="L800" s="58">
        <v>5890</v>
      </c>
      <c r="M800" s="88">
        <v>1361</v>
      </c>
      <c r="N800" s="89">
        <v>6082</v>
      </c>
      <c r="O800" s="89">
        <v>2551</v>
      </c>
      <c r="P800" s="89">
        <v>6000</v>
      </c>
      <c r="Q800" s="89">
        <v>3035</v>
      </c>
      <c r="R800" s="89">
        <v>6800</v>
      </c>
      <c r="S800" s="89">
        <v>6800</v>
      </c>
      <c r="T800" s="89">
        <v>6800</v>
      </c>
      <c r="U800" s="89">
        <v>6800</v>
      </c>
      <c r="V800" s="89">
        <v>6800</v>
      </c>
      <c r="W800" s="89">
        <v>5204</v>
      </c>
      <c r="X800" s="89">
        <v>6800</v>
      </c>
      <c r="Y800" s="89">
        <v>6800</v>
      </c>
      <c r="Z800" s="35">
        <v>6800</v>
      </c>
      <c r="AA800" s="35">
        <v>7411</v>
      </c>
      <c r="AB800" s="35">
        <v>12150</v>
      </c>
      <c r="AC800" s="149">
        <v>10460</v>
      </c>
      <c r="AD800" s="149">
        <v>12392</v>
      </c>
      <c r="AE800" s="149">
        <v>11994</v>
      </c>
      <c r="AF800" s="149">
        <v>12392</v>
      </c>
      <c r="AG800" s="208">
        <v>11416</v>
      </c>
      <c r="AH800" s="45">
        <v>12392</v>
      </c>
      <c r="AI800" s="45">
        <v>12392</v>
      </c>
      <c r="AJ800" s="244">
        <v>13722</v>
      </c>
      <c r="AK800" s="184">
        <f t="shared" si="479"/>
        <v>1330</v>
      </c>
      <c r="AL800" s="212">
        <f t="shared" si="480"/>
        <v>0.10732730794060684</v>
      </c>
    </row>
    <row r="801" spans="1:75" s="24" customFormat="1" ht="12" customHeight="1">
      <c r="A801" s="30"/>
      <c r="B801" s="26" t="s">
        <v>310</v>
      </c>
      <c r="C801" s="5"/>
      <c r="D801" s="4"/>
      <c r="E801" s="5"/>
      <c r="F801" s="91">
        <f aca="true" t="shared" si="482" ref="F801:N801">SUM(F799:F800)</f>
        <v>48947</v>
      </c>
      <c r="G801" s="91">
        <f t="shared" si="482"/>
        <v>57831</v>
      </c>
      <c r="H801" s="91">
        <f t="shared" si="482"/>
        <v>69972</v>
      </c>
      <c r="I801" s="91">
        <f t="shared" si="482"/>
        <v>69972</v>
      </c>
      <c r="J801" s="91">
        <f t="shared" si="482"/>
        <v>72126</v>
      </c>
      <c r="K801" s="91">
        <f t="shared" si="482"/>
        <v>52111</v>
      </c>
      <c r="L801" s="91">
        <f t="shared" si="482"/>
        <v>80890</v>
      </c>
      <c r="M801" s="91">
        <f t="shared" si="482"/>
        <v>69643</v>
      </c>
      <c r="N801" s="91">
        <f t="shared" si="482"/>
        <v>83332</v>
      </c>
      <c r="O801" s="91">
        <f aca="true" t="shared" si="483" ref="O801:V801">SUM(O799:O800)</f>
        <v>74547</v>
      </c>
      <c r="P801" s="91">
        <f t="shared" si="483"/>
        <v>85500</v>
      </c>
      <c r="Q801" s="91">
        <f t="shared" si="483"/>
        <v>65212</v>
      </c>
      <c r="R801" s="91">
        <f t="shared" si="483"/>
        <v>95800</v>
      </c>
      <c r="S801" s="91">
        <f t="shared" si="483"/>
        <v>117400</v>
      </c>
      <c r="T801" s="91">
        <f t="shared" si="483"/>
        <v>117400</v>
      </c>
      <c r="U801" s="91">
        <f t="shared" si="483"/>
        <v>117400</v>
      </c>
      <c r="V801" s="91">
        <f t="shared" si="483"/>
        <v>88400</v>
      </c>
      <c r="W801" s="91">
        <f>SUM(W799:W800)</f>
        <v>78852</v>
      </c>
      <c r="X801" s="91">
        <f>SUM(X799:X800)</f>
        <v>88400</v>
      </c>
      <c r="Y801" s="91">
        <f>SUM(Y799:Y800)</f>
        <v>70352</v>
      </c>
      <c r="Z801" s="36">
        <v>90050</v>
      </c>
      <c r="AA801" s="36">
        <v>90050</v>
      </c>
      <c r="AB801" s="36">
        <f aca="true" t="shared" si="484" ref="AB801:AJ801">SUM(AB799:AB800)</f>
        <v>170950</v>
      </c>
      <c r="AC801" s="150">
        <f t="shared" si="484"/>
        <v>143886</v>
      </c>
      <c r="AD801" s="150">
        <f t="shared" si="484"/>
        <v>174368</v>
      </c>
      <c r="AE801" s="150">
        <f t="shared" si="484"/>
        <v>165370</v>
      </c>
      <c r="AF801" s="150">
        <f t="shared" si="484"/>
        <v>177607</v>
      </c>
      <c r="AG801" s="150">
        <f t="shared" si="484"/>
        <v>155792</v>
      </c>
      <c r="AH801" s="217">
        <f t="shared" si="484"/>
        <v>239980</v>
      </c>
      <c r="AI801" s="217">
        <f t="shared" si="484"/>
        <v>239980</v>
      </c>
      <c r="AJ801" s="248">
        <f t="shared" si="484"/>
        <v>265739</v>
      </c>
      <c r="AK801" s="210">
        <f t="shared" si="479"/>
        <v>25759</v>
      </c>
      <c r="AL801" s="213">
        <f t="shared" si="480"/>
        <v>0.10733811150929244</v>
      </c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</row>
    <row r="802" spans="6:38" ht="12" customHeight="1">
      <c r="F802" s="58"/>
      <c r="G802" s="58"/>
      <c r="H802" s="58"/>
      <c r="I802" s="58"/>
      <c r="J802" s="58"/>
      <c r="K802" s="58"/>
      <c r="L802" s="58"/>
      <c r="M802" s="88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AF802" s="27" t="s">
        <v>440</v>
      </c>
      <c r="AG802" s="209" t="s">
        <v>440</v>
      </c>
      <c r="AH802" s="184"/>
      <c r="AI802" s="184"/>
      <c r="AJ802" s="236"/>
      <c r="AK802" s="184"/>
      <c r="AL802" s="212"/>
    </row>
    <row r="803" spans="1:38" ht="12" customHeight="1">
      <c r="A803" s="25">
        <v>2000</v>
      </c>
      <c r="B803" s="26" t="s">
        <v>311</v>
      </c>
      <c r="F803" s="58">
        <v>300</v>
      </c>
      <c r="G803" s="58">
        <v>303</v>
      </c>
      <c r="H803" s="58">
        <v>600</v>
      </c>
      <c r="I803" s="58">
        <v>400</v>
      </c>
      <c r="J803" s="58">
        <v>400</v>
      </c>
      <c r="K803" s="58">
        <v>311</v>
      </c>
      <c r="L803" s="58">
        <v>400</v>
      </c>
      <c r="M803" s="88">
        <v>353</v>
      </c>
      <c r="N803" s="89">
        <v>400</v>
      </c>
      <c r="O803" s="89">
        <v>356</v>
      </c>
      <c r="P803" s="89">
        <v>400</v>
      </c>
      <c r="Q803" s="89">
        <v>326</v>
      </c>
      <c r="R803" s="89">
        <v>450</v>
      </c>
      <c r="S803" s="89">
        <v>550</v>
      </c>
      <c r="T803" s="89">
        <v>550</v>
      </c>
      <c r="U803" s="89">
        <v>550</v>
      </c>
      <c r="V803" s="89">
        <v>650</v>
      </c>
      <c r="W803" s="89">
        <v>615</v>
      </c>
      <c r="X803" s="89">
        <v>650</v>
      </c>
      <c r="Y803" s="89">
        <v>791</v>
      </c>
      <c r="Z803" s="27">
        <v>650</v>
      </c>
      <c r="AA803" s="27">
        <v>618</v>
      </c>
      <c r="AB803" s="27">
        <v>650</v>
      </c>
      <c r="AC803" s="153">
        <v>679</v>
      </c>
      <c r="AD803" s="153">
        <v>650</v>
      </c>
      <c r="AE803" s="153">
        <v>629</v>
      </c>
      <c r="AF803" s="214">
        <v>650</v>
      </c>
      <c r="AG803" s="211">
        <v>598</v>
      </c>
      <c r="AH803" s="45">
        <v>650</v>
      </c>
      <c r="AI803" s="45">
        <v>650</v>
      </c>
      <c r="AJ803" s="244">
        <v>650</v>
      </c>
      <c r="AK803" s="184">
        <f t="shared" si="479"/>
        <v>0</v>
      </c>
      <c r="AL803" s="212">
        <f t="shared" si="480"/>
        <v>0</v>
      </c>
    </row>
    <row r="804" spans="1:38" ht="12" customHeight="1">
      <c r="A804" s="25">
        <v>2007</v>
      </c>
      <c r="B804" s="26" t="s">
        <v>148</v>
      </c>
      <c r="F804" s="58">
        <v>1200</v>
      </c>
      <c r="G804" s="58">
        <v>1104</v>
      </c>
      <c r="H804" s="58">
        <v>1500</v>
      </c>
      <c r="I804" s="58">
        <v>1500</v>
      </c>
      <c r="J804" s="58">
        <v>1800</v>
      </c>
      <c r="K804" s="58">
        <v>878</v>
      </c>
      <c r="L804" s="58">
        <v>1800</v>
      </c>
      <c r="M804" s="88">
        <v>1116</v>
      </c>
      <c r="N804" s="89">
        <v>1800</v>
      </c>
      <c r="O804" s="89">
        <v>1146</v>
      </c>
      <c r="P804" s="89">
        <v>2100</v>
      </c>
      <c r="Q804" s="89">
        <v>1243</v>
      </c>
      <c r="R804" s="89">
        <v>2100</v>
      </c>
      <c r="S804" s="89">
        <v>2500</v>
      </c>
      <c r="T804" s="89">
        <v>2500</v>
      </c>
      <c r="U804" s="89">
        <v>2500</v>
      </c>
      <c r="V804" s="89">
        <v>2700</v>
      </c>
      <c r="W804" s="89">
        <v>1733</v>
      </c>
      <c r="X804" s="89">
        <v>2700</v>
      </c>
      <c r="Y804" s="89">
        <v>1667</v>
      </c>
      <c r="Z804" s="35">
        <v>2700</v>
      </c>
      <c r="AA804" s="35">
        <v>2004</v>
      </c>
      <c r="AB804" s="35">
        <v>2700</v>
      </c>
      <c r="AC804" s="149">
        <v>2147</v>
      </c>
      <c r="AD804" s="149">
        <v>2700</v>
      </c>
      <c r="AE804" s="149">
        <v>956</v>
      </c>
      <c r="AF804" s="214">
        <v>2700</v>
      </c>
      <c r="AG804" s="211">
        <v>1370</v>
      </c>
      <c r="AH804" s="45">
        <v>2700</v>
      </c>
      <c r="AI804" s="45">
        <v>2700</v>
      </c>
      <c r="AJ804" s="244">
        <v>2700</v>
      </c>
      <c r="AK804" s="184">
        <f t="shared" si="479"/>
        <v>0</v>
      </c>
      <c r="AL804" s="212">
        <f t="shared" si="480"/>
        <v>0</v>
      </c>
    </row>
    <row r="805" spans="1:38" ht="12" customHeight="1">
      <c r="A805" s="25">
        <v>2008</v>
      </c>
      <c r="B805" s="26" t="s">
        <v>103</v>
      </c>
      <c r="F805" s="58">
        <v>5000</v>
      </c>
      <c r="G805" s="58">
        <v>6112</v>
      </c>
      <c r="H805" s="58">
        <v>6000</v>
      </c>
      <c r="I805" s="58">
        <v>6000</v>
      </c>
      <c r="J805" s="58">
        <v>6500</v>
      </c>
      <c r="K805" s="58">
        <v>2318</v>
      </c>
      <c r="L805" s="58">
        <v>7000</v>
      </c>
      <c r="M805" s="88">
        <v>2562</v>
      </c>
      <c r="N805" s="89">
        <v>7000</v>
      </c>
      <c r="O805" s="89">
        <v>4951</v>
      </c>
      <c r="P805" s="89">
        <v>7000</v>
      </c>
      <c r="Q805" s="89">
        <v>2081</v>
      </c>
      <c r="R805" s="89">
        <v>6000</v>
      </c>
      <c r="S805" s="89">
        <v>7000</v>
      </c>
      <c r="T805" s="89">
        <v>7000</v>
      </c>
      <c r="U805" s="89">
        <v>7000</v>
      </c>
      <c r="V805" s="89">
        <v>8000</v>
      </c>
      <c r="W805" s="89">
        <v>5420</v>
      </c>
      <c r="X805" s="89">
        <v>8000</v>
      </c>
      <c r="Y805" s="89">
        <v>6820</v>
      </c>
      <c r="Z805" s="35">
        <v>8000</v>
      </c>
      <c r="AA805" s="35">
        <v>4756</v>
      </c>
      <c r="AB805" s="35">
        <v>8000</v>
      </c>
      <c r="AC805" s="149">
        <v>6627</v>
      </c>
      <c r="AD805" s="149">
        <v>8000</v>
      </c>
      <c r="AE805" s="149">
        <v>6604</v>
      </c>
      <c r="AF805" s="214">
        <v>9000</v>
      </c>
      <c r="AG805" s="211">
        <v>1612</v>
      </c>
      <c r="AH805" s="45">
        <v>10000</v>
      </c>
      <c r="AI805" s="45">
        <v>10000</v>
      </c>
      <c r="AJ805" s="244">
        <v>10000</v>
      </c>
      <c r="AK805" s="184">
        <f t="shared" si="479"/>
        <v>0</v>
      </c>
      <c r="AL805" s="212">
        <f t="shared" si="480"/>
        <v>0</v>
      </c>
    </row>
    <row r="806" spans="1:38" ht="12" customHeight="1">
      <c r="A806" s="25">
        <v>2010</v>
      </c>
      <c r="B806" s="26" t="s">
        <v>104</v>
      </c>
      <c r="F806" s="58">
        <v>0</v>
      </c>
      <c r="G806" s="58">
        <v>10963</v>
      </c>
      <c r="H806" s="58">
        <v>12000</v>
      </c>
      <c r="I806" s="58">
        <v>12000</v>
      </c>
      <c r="J806" s="58">
        <v>12000</v>
      </c>
      <c r="K806" s="58">
        <v>20632</v>
      </c>
      <c r="L806" s="58">
        <v>18000</v>
      </c>
      <c r="M806" s="88">
        <v>21162</v>
      </c>
      <c r="N806" s="89">
        <v>21000</v>
      </c>
      <c r="O806" s="89">
        <v>22129</v>
      </c>
      <c r="P806" s="89">
        <v>24000</v>
      </c>
      <c r="Q806" s="89">
        <v>16213</v>
      </c>
      <c r="R806" s="89">
        <v>25000</v>
      </c>
      <c r="S806" s="89">
        <v>25000</v>
      </c>
      <c r="T806" s="89">
        <v>25000</v>
      </c>
      <c r="U806" s="89">
        <v>25000</v>
      </c>
      <c r="V806" s="89">
        <v>26000</v>
      </c>
      <c r="W806" s="89">
        <v>22959</v>
      </c>
      <c r="X806" s="89">
        <v>26000</v>
      </c>
      <c r="Y806" s="89">
        <v>15428</v>
      </c>
      <c r="Z806" s="35">
        <v>25000</v>
      </c>
      <c r="AA806" s="35">
        <v>20447</v>
      </c>
      <c r="AB806" s="35">
        <v>25000</v>
      </c>
      <c r="AC806" s="149">
        <v>15953</v>
      </c>
      <c r="AD806" s="149">
        <v>25000</v>
      </c>
      <c r="AE806" s="149">
        <v>22144</v>
      </c>
      <c r="AF806" s="214">
        <v>25000</v>
      </c>
      <c r="AG806" s="211">
        <v>19953</v>
      </c>
      <c r="AH806" s="45">
        <v>25000</v>
      </c>
      <c r="AI806" s="45">
        <v>25000</v>
      </c>
      <c r="AJ806" s="244">
        <v>25000</v>
      </c>
      <c r="AK806" s="184">
        <f t="shared" si="479"/>
        <v>0</v>
      </c>
      <c r="AL806" s="212">
        <f t="shared" si="480"/>
        <v>0</v>
      </c>
    </row>
    <row r="807" spans="1:38" ht="12" customHeight="1">
      <c r="A807" s="25">
        <v>2032</v>
      </c>
      <c r="B807" s="26" t="s">
        <v>192</v>
      </c>
      <c r="F807" s="58">
        <v>6000</v>
      </c>
      <c r="G807" s="58">
        <v>6872</v>
      </c>
      <c r="H807" s="58">
        <v>6500</v>
      </c>
      <c r="I807" s="58">
        <v>6000</v>
      </c>
      <c r="J807" s="58">
        <v>6000</v>
      </c>
      <c r="K807" s="58">
        <v>1914</v>
      </c>
      <c r="L807" s="58">
        <v>5000</v>
      </c>
      <c r="M807" s="88">
        <v>1335</v>
      </c>
      <c r="N807" s="89">
        <v>4500</v>
      </c>
      <c r="O807" s="89">
        <v>2116</v>
      </c>
      <c r="P807" s="89">
        <v>3000</v>
      </c>
      <c r="Q807" s="89">
        <v>2878</v>
      </c>
      <c r="R807" s="89">
        <v>4000</v>
      </c>
      <c r="S807" s="89">
        <v>4000</v>
      </c>
      <c r="T807" s="89">
        <v>4000</v>
      </c>
      <c r="U807" s="89">
        <v>4000</v>
      </c>
      <c r="V807" s="89">
        <v>4500</v>
      </c>
      <c r="W807" s="89">
        <v>3355</v>
      </c>
      <c r="X807" s="89">
        <v>4500</v>
      </c>
      <c r="Y807" s="89">
        <v>3162</v>
      </c>
      <c r="Z807" s="35">
        <v>4500</v>
      </c>
      <c r="AA807" s="35">
        <v>3647</v>
      </c>
      <c r="AB807" s="35">
        <v>4500</v>
      </c>
      <c r="AC807" s="149">
        <v>3486</v>
      </c>
      <c r="AD807" s="149">
        <v>4500</v>
      </c>
      <c r="AE807" s="149">
        <v>3707</v>
      </c>
      <c r="AF807" s="214">
        <v>5000</v>
      </c>
      <c r="AG807" s="211">
        <v>3944</v>
      </c>
      <c r="AH807" s="45">
        <v>6000</v>
      </c>
      <c r="AI807" s="45">
        <v>6000</v>
      </c>
      <c r="AJ807" s="244">
        <v>6000</v>
      </c>
      <c r="AK807" s="184">
        <f t="shared" si="479"/>
        <v>0</v>
      </c>
      <c r="AL807" s="212">
        <f t="shared" si="480"/>
        <v>0</v>
      </c>
    </row>
    <row r="808" spans="1:38" ht="12" customHeight="1">
      <c r="A808" s="25">
        <v>2033</v>
      </c>
      <c r="B808" s="26" t="s">
        <v>193</v>
      </c>
      <c r="F808" s="58">
        <v>9500</v>
      </c>
      <c r="G808" s="58">
        <v>8075</v>
      </c>
      <c r="H808" s="58">
        <v>10000</v>
      </c>
      <c r="I808" s="58">
        <v>9000</v>
      </c>
      <c r="J808" s="58">
        <v>9000</v>
      </c>
      <c r="K808" s="58">
        <v>7724</v>
      </c>
      <c r="L808" s="58">
        <v>9000</v>
      </c>
      <c r="M808" s="88">
        <v>7968</v>
      </c>
      <c r="N808" s="89">
        <v>9000</v>
      </c>
      <c r="O808" s="89">
        <v>3939</v>
      </c>
      <c r="P808" s="89">
        <v>6000</v>
      </c>
      <c r="Q808" s="89">
        <v>5224</v>
      </c>
      <c r="R808" s="89">
        <v>7300</v>
      </c>
      <c r="S808" s="89">
        <v>9000</v>
      </c>
      <c r="T808" s="89">
        <v>9000</v>
      </c>
      <c r="U808" s="89">
        <v>9000</v>
      </c>
      <c r="V808" s="89">
        <v>7300</v>
      </c>
      <c r="W808" s="89">
        <v>5232</v>
      </c>
      <c r="X808" s="89">
        <v>7300</v>
      </c>
      <c r="Y808" s="89">
        <v>7035</v>
      </c>
      <c r="Z808" s="35">
        <v>7300</v>
      </c>
      <c r="AA808" s="35">
        <v>5899</v>
      </c>
      <c r="AB808" s="35">
        <v>7300</v>
      </c>
      <c r="AC808" s="149">
        <v>5992</v>
      </c>
      <c r="AD808" s="149">
        <v>7400</v>
      </c>
      <c r="AE808" s="149">
        <v>6274</v>
      </c>
      <c r="AF808" s="214">
        <v>7400</v>
      </c>
      <c r="AG808" s="211">
        <v>7109</v>
      </c>
      <c r="AH808" s="45">
        <v>7400</v>
      </c>
      <c r="AI808" s="45">
        <v>7400</v>
      </c>
      <c r="AJ808" s="244">
        <v>7400</v>
      </c>
      <c r="AK808" s="184">
        <f t="shared" si="479"/>
        <v>0</v>
      </c>
      <c r="AL808" s="212">
        <f t="shared" si="480"/>
        <v>0</v>
      </c>
    </row>
    <row r="809" spans="1:38" ht="12" customHeight="1">
      <c r="A809" s="25">
        <v>2034</v>
      </c>
      <c r="B809" s="26" t="s">
        <v>110</v>
      </c>
      <c r="F809" s="58">
        <v>8800</v>
      </c>
      <c r="G809" s="58">
        <v>6891</v>
      </c>
      <c r="H809" s="58">
        <v>8800</v>
      </c>
      <c r="I809" s="58">
        <v>7000</v>
      </c>
      <c r="J809" s="58">
        <v>8000</v>
      </c>
      <c r="K809" s="58">
        <v>7763</v>
      </c>
      <c r="L809" s="58">
        <v>8000</v>
      </c>
      <c r="M809" s="88">
        <v>7284</v>
      </c>
      <c r="N809" s="89">
        <v>8000</v>
      </c>
      <c r="O809" s="89">
        <v>8547</v>
      </c>
      <c r="P809" s="89">
        <v>9000</v>
      </c>
      <c r="Q809" s="89">
        <v>9732</v>
      </c>
      <c r="R809" s="89">
        <v>9000</v>
      </c>
      <c r="S809" s="89">
        <v>9000</v>
      </c>
      <c r="T809" s="89">
        <v>9000</v>
      </c>
      <c r="U809" s="89">
        <v>9000</v>
      </c>
      <c r="V809" s="89">
        <v>9000</v>
      </c>
      <c r="W809" s="89">
        <v>5004</v>
      </c>
      <c r="X809" s="89">
        <v>9000</v>
      </c>
      <c r="Y809" s="89">
        <v>7762</v>
      </c>
      <c r="Z809" s="35">
        <v>9000</v>
      </c>
      <c r="AA809" s="35">
        <v>6018</v>
      </c>
      <c r="AB809" s="35">
        <v>9000</v>
      </c>
      <c r="AC809" s="149">
        <v>8928</v>
      </c>
      <c r="AD809" s="149">
        <v>9000</v>
      </c>
      <c r="AE809" s="149">
        <v>8795</v>
      </c>
      <c r="AF809" s="214">
        <v>9250</v>
      </c>
      <c r="AG809" s="211">
        <v>5223</v>
      </c>
      <c r="AH809" s="45">
        <v>9250</v>
      </c>
      <c r="AI809" s="45">
        <v>9250</v>
      </c>
      <c r="AJ809" s="244">
        <v>9250</v>
      </c>
      <c r="AK809" s="184">
        <f t="shared" si="479"/>
        <v>0</v>
      </c>
      <c r="AL809" s="212">
        <f t="shared" si="480"/>
        <v>0</v>
      </c>
    </row>
    <row r="810" spans="1:38" ht="12" customHeight="1">
      <c r="A810" s="25">
        <v>2071</v>
      </c>
      <c r="B810" s="26" t="s">
        <v>117</v>
      </c>
      <c r="F810" s="58">
        <v>2500</v>
      </c>
      <c r="G810" s="58">
        <v>302</v>
      </c>
      <c r="H810" s="58">
        <v>2000</v>
      </c>
      <c r="I810" s="58">
        <v>1800</v>
      </c>
      <c r="J810" s="58">
        <v>2000</v>
      </c>
      <c r="K810" s="58">
        <v>1556</v>
      </c>
      <c r="L810" s="58">
        <v>2000</v>
      </c>
      <c r="M810" s="88">
        <v>410</v>
      </c>
      <c r="N810" s="89">
        <v>1800</v>
      </c>
      <c r="O810" s="89">
        <v>1941</v>
      </c>
      <c r="P810" s="89">
        <v>1500</v>
      </c>
      <c r="Q810" s="89">
        <v>928</v>
      </c>
      <c r="R810" s="89">
        <v>1800</v>
      </c>
      <c r="S810" s="89">
        <v>2000</v>
      </c>
      <c r="T810" s="89">
        <v>2000</v>
      </c>
      <c r="U810" s="89">
        <v>2000</v>
      </c>
      <c r="V810" s="89">
        <v>2500</v>
      </c>
      <c r="W810" s="89">
        <v>0</v>
      </c>
      <c r="X810" s="89">
        <v>2500</v>
      </c>
      <c r="Y810" s="89">
        <v>450</v>
      </c>
      <c r="Z810" s="35">
        <v>2500</v>
      </c>
      <c r="AA810" s="35">
        <v>150</v>
      </c>
      <c r="AB810" s="35">
        <v>2500</v>
      </c>
      <c r="AC810" s="149">
        <v>30</v>
      </c>
      <c r="AD810" s="149">
        <v>2200</v>
      </c>
      <c r="AE810" s="149">
        <v>141</v>
      </c>
      <c r="AF810" s="214">
        <v>2000</v>
      </c>
      <c r="AG810" s="211">
        <v>1076</v>
      </c>
      <c r="AH810" s="45">
        <v>2000</v>
      </c>
      <c r="AI810" s="45">
        <v>2000</v>
      </c>
      <c r="AJ810" s="244">
        <v>2000</v>
      </c>
      <c r="AK810" s="184">
        <f t="shared" si="479"/>
        <v>0</v>
      </c>
      <c r="AL810" s="212">
        <f t="shared" si="480"/>
        <v>0</v>
      </c>
    </row>
    <row r="811" spans="1:38" ht="12" customHeight="1">
      <c r="A811" s="25">
        <v>3022</v>
      </c>
      <c r="B811" s="26" t="s">
        <v>312</v>
      </c>
      <c r="F811" s="58">
        <v>1200</v>
      </c>
      <c r="G811" s="58">
        <v>940</v>
      </c>
      <c r="H811" s="58">
        <v>1200</v>
      </c>
      <c r="I811" s="58">
        <v>1200</v>
      </c>
      <c r="J811" s="58">
        <v>1200</v>
      </c>
      <c r="K811" s="58">
        <v>1067</v>
      </c>
      <c r="L811" s="58">
        <v>1200</v>
      </c>
      <c r="M811" s="88">
        <v>1665</v>
      </c>
      <c r="N811" s="89">
        <v>1600</v>
      </c>
      <c r="O811" s="89">
        <v>1613</v>
      </c>
      <c r="P811" s="89">
        <v>1800</v>
      </c>
      <c r="Q811" s="89">
        <v>1801</v>
      </c>
      <c r="R811" s="89">
        <v>1800</v>
      </c>
      <c r="S811" s="89">
        <v>2600</v>
      </c>
      <c r="T811" s="89">
        <v>2600</v>
      </c>
      <c r="U811" s="89">
        <v>2600</v>
      </c>
      <c r="V811" s="89">
        <v>3500</v>
      </c>
      <c r="W811" s="89">
        <v>1447</v>
      </c>
      <c r="X811" s="89">
        <v>3500</v>
      </c>
      <c r="Y811" s="89">
        <v>1254</v>
      </c>
      <c r="Z811" s="35">
        <v>3790</v>
      </c>
      <c r="AA811" s="35">
        <v>2741</v>
      </c>
      <c r="AB811" s="35">
        <v>3800</v>
      </c>
      <c r="AC811" s="149">
        <v>3200</v>
      </c>
      <c r="AD811" s="149">
        <v>4000</v>
      </c>
      <c r="AE811" s="149">
        <v>3867</v>
      </c>
      <c r="AF811" s="214">
        <v>4400</v>
      </c>
      <c r="AG811" s="211">
        <v>3413</v>
      </c>
      <c r="AH811" s="45">
        <v>4400</v>
      </c>
      <c r="AI811" s="45">
        <v>4400</v>
      </c>
      <c r="AJ811" s="244">
        <v>4400</v>
      </c>
      <c r="AK811" s="184">
        <f t="shared" si="479"/>
        <v>0</v>
      </c>
      <c r="AL811" s="212">
        <f t="shared" si="480"/>
        <v>0</v>
      </c>
    </row>
    <row r="812" spans="1:38" ht="12" customHeight="1">
      <c r="A812" s="25">
        <v>3004</v>
      </c>
      <c r="B812" s="26" t="s">
        <v>109</v>
      </c>
      <c r="F812" s="58">
        <v>1500</v>
      </c>
      <c r="G812" s="58">
        <v>0</v>
      </c>
      <c r="H812" s="58">
        <v>10000</v>
      </c>
      <c r="I812" s="58">
        <v>10000</v>
      </c>
      <c r="J812" s="58">
        <v>4000</v>
      </c>
      <c r="K812" s="58">
        <v>279</v>
      </c>
      <c r="L812" s="58">
        <v>4000</v>
      </c>
      <c r="M812" s="88">
        <v>336</v>
      </c>
      <c r="N812" s="89">
        <v>4000</v>
      </c>
      <c r="O812" s="89">
        <v>976</v>
      </c>
      <c r="P812" s="89">
        <v>2000</v>
      </c>
      <c r="Q812" s="89">
        <v>138</v>
      </c>
      <c r="R812" s="89">
        <v>2000</v>
      </c>
      <c r="S812" s="89">
        <v>4500</v>
      </c>
      <c r="T812" s="89">
        <v>4500</v>
      </c>
      <c r="U812" s="89">
        <v>4500</v>
      </c>
      <c r="V812" s="89">
        <v>4500</v>
      </c>
      <c r="W812" s="89">
        <v>5866</v>
      </c>
      <c r="X812" s="89">
        <v>4500</v>
      </c>
      <c r="Y812" s="89">
        <v>2336</v>
      </c>
      <c r="Z812" s="35">
        <v>4500</v>
      </c>
      <c r="AA812" s="35">
        <v>2119</v>
      </c>
      <c r="AB812" s="35">
        <v>4500</v>
      </c>
      <c r="AC812" s="149">
        <v>3847</v>
      </c>
      <c r="AD812" s="149">
        <v>4000</v>
      </c>
      <c r="AE812" s="149">
        <v>3884</v>
      </c>
      <c r="AF812" s="214">
        <v>4000</v>
      </c>
      <c r="AG812" s="211">
        <v>2856</v>
      </c>
      <c r="AH812" s="45">
        <v>4000</v>
      </c>
      <c r="AI812" s="45">
        <v>4000</v>
      </c>
      <c r="AJ812" s="244">
        <v>4000</v>
      </c>
      <c r="AK812" s="184">
        <f t="shared" si="479"/>
        <v>0</v>
      </c>
      <c r="AL812" s="212">
        <f t="shared" si="480"/>
        <v>0</v>
      </c>
    </row>
    <row r="813" spans="1:38" ht="12" customHeight="1">
      <c r="A813" s="25">
        <v>3005</v>
      </c>
      <c r="B813" s="26" t="s">
        <v>197</v>
      </c>
      <c r="F813" s="58">
        <v>7300</v>
      </c>
      <c r="G813" s="58">
        <v>5112</v>
      </c>
      <c r="H813" s="58">
        <v>7300</v>
      </c>
      <c r="I813" s="58">
        <v>7000</v>
      </c>
      <c r="J813" s="58">
        <v>7000</v>
      </c>
      <c r="K813" s="58">
        <v>7279</v>
      </c>
      <c r="L813" s="58">
        <v>6500</v>
      </c>
      <c r="M813" s="88">
        <v>3219</v>
      </c>
      <c r="N813" s="89">
        <v>6000</v>
      </c>
      <c r="O813" s="89">
        <v>7142</v>
      </c>
      <c r="P813" s="89">
        <v>10000</v>
      </c>
      <c r="Q813" s="89">
        <v>9878</v>
      </c>
      <c r="R813" s="89">
        <v>62250</v>
      </c>
      <c r="S813" s="89">
        <v>13400</v>
      </c>
      <c r="T813" s="89">
        <v>13400</v>
      </c>
      <c r="U813" s="89">
        <v>13400</v>
      </c>
      <c r="V813" s="89">
        <v>15000</v>
      </c>
      <c r="W813" s="89">
        <v>10996</v>
      </c>
      <c r="X813" s="89">
        <v>15000</v>
      </c>
      <c r="Y813" s="89">
        <v>14739</v>
      </c>
      <c r="Z813" s="35">
        <v>15000</v>
      </c>
      <c r="AA813" s="35">
        <v>14931</v>
      </c>
      <c r="AB813" s="35">
        <v>15000</v>
      </c>
      <c r="AC813" s="149">
        <v>14729</v>
      </c>
      <c r="AD813" s="149">
        <v>15500</v>
      </c>
      <c r="AE813" s="149">
        <v>14963</v>
      </c>
      <c r="AF813" s="214">
        <v>17000</v>
      </c>
      <c r="AG813" s="211">
        <v>11877</v>
      </c>
      <c r="AH813" s="45">
        <v>18000</v>
      </c>
      <c r="AI813" s="45">
        <v>18000</v>
      </c>
      <c r="AJ813" s="244">
        <f>18000+70000+5000</f>
        <v>93000</v>
      </c>
      <c r="AK813" s="184">
        <f t="shared" si="479"/>
        <v>75000</v>
      </c>
      <c r="AL813" s="212">
        <f t="shared" si="480"/>
        <v>4.166666666666667</v>
      </c>
    </row>
    <row r="814" spans="1:38" ht="12" customHeight="1">
      <c r="A814" s="25">
        <v>3006</v>
      </c>
      <c r="B814" s="26" t="s">
        <v>145</v>
      </c>
      <c r="F814" s="58">
        <v>2700</v>
      </c>
      <c r="G814" s="58">
        <v>2583</v>
      </c>
      <c r="H814" s="58">
        <v>2700</v>
      </c>
      <c r="I814" s="58">
        <v>2700</v>
      </c>
      <c r="J814" s="58">
        <v>3000</v>
      </c>
      <c r="K814" s="58">
        <v>1917</v>
      </c>
      <c r="L814" s="58">
        <v>3500</v>
      </c>
      <c r="M814" s="88">
        <v>2942</v>
      </c>
      <c r="N814" s="89">
        <v>3500</v>
      </c>
      <c r="O814" s="89">
        <v>1524</v>
      </c>
      <c r="P814" s="89">
        <v>3500</v>
      </c>
      <c r="Q814" s="89">
        <v>1652</v>
      </c>
      <c r="R814" s="89">
        <v>3500</v>
      </c>
      <c r="S814" s="89">
        <v>3500</v>
      </c>
      <c r="T814" s="89">
        <v>3500</v>
      </c>
      <c r="U814" s="89">
        <v>3500</v>
      </c>
      <c r="V814" s="89">
        <v>2500</v>
      </c>
      <c r="W814" s="89">
        <v>2277</v>
      </c>
      <c r="X814" s="89">
        <v>2500</v>
      </c>
      <c r="Y814" s="89">
        <v>2249</v>
      </c>
      <c r="Z814" s="35">
        <v>2500</v>
      </c>
      <c r="AA814" s="35">
        <v>1561</v>
      </c>
      <c r="AB814" s="35">
        <v>2500</v>
      </c>
      <c r="AC814" s="149">
        <v>2223</v>
      </c>
      <c r="AD814" s="149">
        <v>2500</v>
      </c>
      <c r="AE814" s="149">
        <v>1893</v>
      </c>
      <c r="AF814" s="214">
        <v>2500</v>
      </c>
      <c r="AG814" s="211">
        <v>1156</v>
      </c>
      <c r="AH814" s="45">
        <v>2500</v>
      </c>
      <c r="AI814" s="45">
        <v>2500</v>
      </c>
      <c r="AJ814" s="244">
        <v>2500</v>
      </c>
      <c r="AK814" s="184">
        <f t="shared" si="479"/>
        <v>0</v>
      </c>
      <c r="AL814" s="212">
        <f t="shared" si="480"/>
        <v>0</v>
      </c>
    </row>
    <row r="815" spans="1:75" ht="12" customHeight="1">
      <c r="A815" s="25">
        <v>4001</v>
      </c>
      <c r="B815" s="26" t="s">
        <v>124</v>
      </c>
      <c r="F815" s="58"/>
      <c r="G815" s="58"/>
      <c r="H815" s="58"/>
      <c r="I815" s="58"/>
      <c r="J815" s="58"/>
      <c r="K815" s="58"/>
      <c r="L815" s="58"/>
      <c r="M815" s="88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>
        <v>160000</v>
      </c>
      <c r="Y815" s="89">
        <v>0</v>
      </c>
      <c r="AC815" s="151"/>
      <c r="AD815" s="152"/>
      <c r="AE815" s="152"/>
      <c r="AF815" s="215" t="s">
        <v>440</v>
      </c>
      <c r="AG815" s="216" t="s">
        <v>440</v>
      </c>
      <c r="AH815" s="45"/>
      <c r="AI815" s="45"/>
      <c r="AJ815" s="244"/>
      <c r="AK815" s="184"/>
      <c r="AL815" s="212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</row>
    <row r="816" spans="1:75" ht="12" customHeight="1">
      <c r="A816" s="25">
        <v>6010</v>
      </c>
      <c r="B816" s="26" t="s">
        <v>313</v>
      </c>
      <c r="F816" s="58"/>
      <c r="G816" s="58"/>
      <c r="H816" s="58">
        <v>2078</v>
      </c>
      <c r="I816" s="58">
        <v>2078</v>
      </c>
      <c r="J816" s="58">
        <v>2078</v>
      </c>
      <c r="K816" s="58">
        <v>2078</v>
      </c>
      <c r="L816" s="58">
        <v>0</v>
      </c>
      <c r="M816" s="88">
        <v>3287</v>
      </c>
      <c r="N816" s="88"/>
      <c r="O816" s="89">
        <v>2279</v>
      </c>
      <c r="P816" s="89">
        <v>2337</v>
      </c>
      <c r="Q816" s="89">
        <v>2337</v>
      </c>
      <c r="R816" s="89">
        <v>2337</v>
      </c>
      <c r="S816" s="89">
        <v>2337</v>
      </c>
      <c r="T816" s="89">
        <v>2337</v>
      </c>
      <c r="U816" s="89">
        <v>2337</v>
      </c>
      <c r="V816" s="89">
        <v>5236</v>
      </c>
      <c r="W816" s="89">
        <v>5236</v>
      </c>
      <c r="X816" s="89">
        <v>5236</v>
      </c>
      <c r="Y816" s="34">
        <v>5236</v>
      </c>
      <c r="Z816" s="34">
        <v>5256</v>
      </c>
      <c r="AA816" s="34">
        <v>5256</v>
      </c>
      <c r="AB816" s="34">
        <v>7500</v>
      </c>
      <c r="AC816" s="148">
        <v>7500</v>
      </c>
      <c r="AD816" s="148">
        <v>7500</v>
      </c>
      <c r="AE816" s="148">
        <v>0</v>
      </c>
      <c r="AF816" s="214">
        <v>7500</v>
      </c>
      <c r="AG816" s="211">
        <v>7500</v>
      </c>
      <c r="AH816" s="45">
        <v>8297</v>
      </c>
      <c r="AI816" s="45">
        <v>8297</v>
      </c>
      <c r="AJ816" s="244">
        <v>8297</v>
      </c>
      <c r="AK816" s="184">
        <f t="shared" si="479"/>
        <v>0</v>
      </c>
      <c r="AL816" s="212">
        <f t="shared" si="480"/>
        <v>0</v>
      </c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</row>
    <row r="817" spans="1:75" s="24" customFormat="1" ht="12" customHeight="1">
      <c r="A817" s="30"/>
      <c r="B817" s="26" t="s">
        <v>138</v>
      </c>
      <c r="C817" s="5"/>
      <c r="D817" s="4"/>
      <c r="E817" s="5"/>
      <c r="F817" s="91">
        <f aca="true" t="shared" si="485" ref="F817:Y817">SUM(F803:F816)</f>
        <v>46000</v>
      </c>
      <c r="G817" s="91">
        <f t="shared" si="485"/>
        <v>49257</v>
      </c>
      <c r="H817" s="91">
        <f t="shared" si="485"/>
        <v>70678</v>
      </c>
      <c r="I817" s="91">
        <f t="shared" si="485"/>
        <v>66678</v>
      </c>
      <c r="J817" s="91">
        <f t="shared" si="485"/>
        <v>62978</v>
      </c>
      <c r="K817" s="91">
        <f t="shared" si="485"/>
        <v>55716</v>
      </c>
      <c r="L817" s="91">
        <f t="shared" si="485"/>
        <v>66400</v>
      </c>
      <c r="M817" s="91">
        <f t="shared" si="485"/>
        <v>53639</v>
      </c>
      <c r="N817" s="91">
        <f t="shared" si="485"/>
        <v>68600</v>
      </c>
      <c r="O817" s="92">
        <f t="shared" si="485"/>
        <v>58659</v>
      </c>
      <c r="P817" s="92">
        <f t="shared" si="485"/>
        <v>72637</v>
      </c>
      <c r="Q817" s="92">
        <f t="shared" si="485"/>
        <v>54431</v>
      </c>
      <c r="R817" s="92">
        <f t="shared" si="485"/>
        <v>127537</v>
      </c>
      <c r="S817" s="92">
        <f t="shared" si="485"/>
        <v>85387</v>
      </c>
      <c r="T817" s="92">
        <f t="shared" si="485"/>
        <v>85387</v>
      </c>
      <c r="U817" s="92">
        <f t="shared" si="485"/>
        <v>85387</v>
      </c>
      <c r="V817" s="92">
        <f t="shared" si="485"/>
        <v>91386</v>
      </c>
      <c r="W817" s="92">
        <f t="shared" si="485"/>
        <v>70140</v>
      </c>
      <c r="X817" s="92">
        <f t="shared" si="485"/>
        <v>251386</v>
      </c>
      <c r="Y817" s="92">
        <f t="shared" si="485"/>
        <v>68929</v>
      </c>
      <c r="Z817" s="36">
        <f aca="true" t="shared" si="486" ref="Z817:AE817">SUM(Z803:Z816)</f>
        <v>90696</v>
      </c>
      <c r="AA817" s="36">
        <f t="shared" si="486"/>
        <v>70147</v>
      </c>
      <c r="AB817" s="36">
        <f t="shared" si="486"/>
        <v>92950</v>
      </c>
      <c r="AC817" s="150">
        <f t="shared" si="486"/>
        <v>75341</v>
      </c>
      <c r="AD817" s="150">
        <f t="shared" si="486"/>
        <v>92950</v>
      </c>
      <c r="AE817" s="150">
        <f t="shared" si="486"/>
        <v>73857</v>
      </c>
      <c r="AF817" s="217">
        <f>SUM(AF803:AF816)</f>
        <v>96400</v>
      </c>
      <c r="AG817" s="217">
        <f>SUM(AG803:AG816)</f>
        <v>67687</v>
      </c>
      <c r="AH817" s="217">
        <f>SUM(AH803:AH816)</f>
        <v>100197</v>
      </c>
      <c r="AI817" s="217">
        <f>SUM(AI803:AI816)</f>
        <v>100197</v>
      </c>
      <c r="AJ817" s="248">
        <f>SUM(AJ803:AJ816)</f>
        <v>175197</v>
      </c>
      <c r="AK817" s="210">
        <f t="shared" si="479"/>
        <v>75000</v>
      </c>
      <c r="AL817" s="213">
        <f t="shared" si="480"/>
        <v>0.7485254049522441</v>
      </c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</row>
    <row r="818" spans="1:75" s="24" customFormat="1" ht="12" customHeight="1">
      <c r="A818" s="30"/>
      <c r="B818" s="26" t="s">
        <v>314</v>
      </c>
      <c r="C818" s="5"/>
      <c r="D818" s="4"/>
      <c r="E818" s="5"/>
      <c r="F818" s="91">
        <f aca="true" t="shared" si="487" ref="F818:Z818">SUM(F801+F817)</f>
        <v>94947</v>
      </c>
      <c r="G818" s="91">
        <f t="shared" si="487"/>
        <v>107088</v>
      </c>
      <c r="H818" s="91">
        <f t="shared" si="487"/>
        <v>140650</v>
      </c>
      <c r="I818" s="91">
        <f t="shared" si="487"/>
        <v>136650</v>
      </c>
      <c r="J818" s="91">
        <f t="shared" si="487"/>
        <v>135104</v>
      </c>
      <c r="K818" s="91">
        <f t="shared" si="487"/>
        <v>107827</v>
      </c>
      <c r="L818" s="91">
        <f t="shared" si="487"/>
        <v>147290</v>
      </c>
      <c r="M818" s="91">
        <f t="shared" si="487"/>
        <v>123282</v>
      </c>
      <c r="N818" s="91">
        <f t="shared" si="487"/>
        <v>151932</v>
      </c>
      <c r="O818" s="91">
        <f t="shared" si="487"/>
        <v>133206</v>
      </c>
      <c r="P818" s="91">
        <f t="shared" si="487"/>
        <v>158137</v>
      </c>
      <c r="Q818" s="91">
        <f t="shared" si="487"/>
        <v>119643</v>
      </c>
      <c r="R818" s="91">
        <f t="shared" si="487"/>
        <v>223337</v>
      </c>
      <c r="S818" s="91">
        <f t="shared" si="487"/>
        <v>202787</v>
      </c>
      <c r="T818" s="91">
        <f t="shared" si="487"/>
        <v>202787</v>
      </c>
      <c r="U818" s="91">
        <f t="shared" si="487"/>
        <v>202787</v>
      </c>
      <c r="V818" s="91">
        <f t="shared" si="487"/>
        <v>179786</v>
      </c>
      <c r="W818" s="91">
        <f t="shared" si="487"/>
        <v>148992</v>
      </c>
      <c r="X818" s="91">
        <f t="shared" si="487"/>
        <v>339786</v>
      </c>
      <c r="Y818" s="91">
        <f t="shared" si="487"/>
        <v>139281</v>
      </c>
      <c r="Z818" s="91">
        <f t="shared" si="487"/>
        <v>180746</v>
      </c>
      <c r="AA818" s="91">
        <f>SUM(AA801+AA817)</f>
        <v>160197</v>
      </c>
      <c r="AB818" s="91">
        <f>SUM(AB801+AB817)</f>
        <v>263900</v>
      </c>
      <c r="AC818" s="154">
        <f>SUM((AC801+AC817))</f>
        <v>219227</v>
      </c>
      <c r="AD818" s="154">
        <f>SUM((AD801+AD817))</f>
        <v>267318</v>
      </c>
      <c r="AE818" s="154">
        <f>SUM((AE801+AE817))</f>
        <v>239227</v>
      </c>
      <c r="AF818" s="218">
        <f>SUM(AF801+AF817)</f>
        <v>274007</v>
      </c>
      <c r="AG818" s="218">
        <f>SUM(AG801+AG817)</f>
        <v>223479</v>
      </c>
      <c r="AH818" s="218">
        <f>SUM(AH801+AH817)</f>
        <v>340177</v>
      </c>
      <c r="AI818" s="218">
        <f>SUM(AI801+AI817)</f>
        <v>340177</v>
      </c>
      <c r="AJ818" s="249">
        <f>SUM(AJ801+AJ817)</f>
        <v>440936</v>
      </c>
      <c r="AK818" s="210">
        <f t="shared" si="479"/>
        <v>100759</v>
      </c>
      <c r="AL818" s="213">
        <f t="shared" si="480"/>
        <v>0.2961958039491206</v>
      </c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</row>
    <row r="819" spans="6:38" ht="12" customHeight="1">
      <c r="F819" s="58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AK819" s="27"/>
      <c r="AL819" s="27"/>
    </row>
    <row r="820" spans="1:75" ht="12" customHeight="1">
      <c r="A820" s="76">
        <v>815</v>
      </c>
      <c r="B820" s="77" t="s">
        <v>315</v>
      </c>
      <c r="C820" s="3" t="s">
        <v>1</v>
      </c>
      <c r="D820" s="6" t="s">
        <v>2</v>
      </c>
      <c r="E820" s="6" t="s">
        <v>1</v>
      </c>
      <c r="F820" s="76" t="s">
        <v>2</v>
      </c>
      <c r="G820" s="76" t="s">
        <v>1</v>
      </c>
      <c r="H820" s="76" t="s">
        <v>2</v>
      </c>
      <c r="I820" s="6" t="s">
        <v>1</v>
      </c>
      <c r="J820" s="6" t="s">
        <v>2</v>
      </c>
      <c r="K820" s="6" t="s">
        <v>1</v>
      </c>
      <c r="L820" s="6" t="s">
        <v>2</v>
      </c>
      <c r="M820" s="6" t="s">
        <v>1</v>
      </c>
      <c r="N820" s="6" t="s">
        <v>2</v>
      </c>
      <c r="O820" s="6" t="s">
        <v>1</v>
      </c>
      <c r="P820" s="6" t="s">
        <v>2</v>
      </c>
      <c r="Q820" s="6" t="s">
        <v>1</v>
      </c>
      <c r="R820" s="6" t="s">
        <v>2</v>
      </c>
      <c r="S820" s="6" t="s">
        <v>1</v>
      </c>
      <c r="T820" s="6" t="s">
        <v>2</v>
      </c>
      <c r="U820" s="6" t="s">
        <v>41</v>
      </c>
      <c r="V820" s="6" t="s">
        <v>2</v>
      </c>
      <c r="W820" s="6" t="s">
        <v>41</v>
      </c>
      <c r="X820" s="6" t="s">
        <v>2</v>
      </c>
      <c r="Y820" s="6" t="s">
        <v>1</v>
      </c>
      <c r="Z820" s="6" t="s">
        <v>2</v>
      </c>
      <c r="AA820" s="6" t="s">
        <v>1</v>
      </c>
      <c r="AB820" s="6" t="s">
        <v>2</v>
      </c>
      <c r="AC820" s="3" t="s">
        <v>1</v>
      </c>
      <c r="AD820" s="3" t="s">
        <v>2</v>
      </c>
      <c r="AE820" s="3" t="s">
        <v>1</v>
      </c>
      <c r="AF820" s="3" t="s">
        <v>2</v>
      </c>
      <c r="AG820" s="3" t="s">
        <v>1</v>
      </c>
      <c r="AH820" s="3" t="s">
        <v>2</v>
      </c>
      <c r="AI820" s="3" t="s">
        <v>3</v>
      </c>
      <c r="AJ820" s="3" t="s">
        <v>2</v>
      </c>
      <c r="AK820" s="197" t="s">
        <v>461</v>
      </c>
      <c r="AL820" s="197" t="s">
        <v>462</v>
      </c>
      <c r="AP820" s="83"/>
      <c r="AQ820" s="83"/>
      <c r="AR820" s="83"/>
      <c r="AS820" s="83"/>
      <c r="AT820" s="83"/>
      <c r="AU820" s="83"/>
      <c r="AV820" s="83"/>
      <c r="AW820" s="83"/>
      <c r="AX820" s="83"/>
      <c r="AY820" s="83"/>
      <c r="AZ820" s="83"/>
      <c r="BA820" s="83"/>
      <c r="BB820" s="83"/>
      <c r="BC820" s="83"/>
      <c r="BD820" s="83"/>
      <c r="BE820" s="83"/>
      <c r="BF820" s="83"/>
      <c r="BG820" s="83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</row>
    <row r="821" spans="1:75" ht="12" customHeight="1">
      <c r="A821" s="76"/>
      <c r="B821" s="77"/>
      <c r="C821" s="3" t="s">
        <v>4</v>
      </c>
      <c r="D821" s="6" t="s">
        <v>5</v>
      </c>
      <c r="E821" s="6" t="s">
        <v>5</v>
      </c>
      <c r="F821" s="76" t="s">
        <v>6</v>
      </c>
      <c r="G821" s="76" t="s">
        <v>6</v>
      </c>
      <c r="H821" s="76" t="s">
        <v>7</v>
      </c>
      <c r="I821" s="6" t="s">
        <v>7</v>
      </c>
      <c r="J821" s="6" t="s">
        <v>8</v>
      </c>
      <c r="K821" s="6" t="s">
        <v>303</v>
      </c>
      <c r="L821" s="6" t="s">
        <v>304</v>
      </c>
      <c r="M821" s="6" t="s">
        <v>304</v>
      </c>
      <c r="N821" s="6" t="s">
        <v>42</v>
      </c>
      <c r="O821" s="6" t="s">
        <v>10</v>
      </c>
      <c r="P821" s="6" t="s">
        <v>43</v>
      </c>
      <c r="Q821" s="6" t="s">
        <v>43</v>
      </c>
      <c r="R821" s="6" t="s">
        <v>44</v>
      </c>
      <c r="S821" s="6" t="s">
        <v>12</v>
      </c>
      <c r="T821" s="6" t="s">
        <v>13</v>
      </c>
      <c r="U821" s="6" t="s">
        <v>13</v>
      </c>
      <c r="V821" s="6" t="s">
        <v>14</v>
      </c>
      <c r="W821" s="6" t="s">
        <v>14</v>
      </c>
      <c r="X821" s="6" t="s">
        <v>15</v>
      </c>
      <c r="Y821" s="6" t="s">
        <v>15</v>
      </c>
      <c r="Z821" s="6" t="s">
        <v>16</v>
      </c>
      <c r="AA821" s="6" t="s">
        <v>16</v>
      </c>
      <c r="AB821" s="6" t="s">
        <v>17</v>
      </c>
      <c r="AC821" s="6" t="s">
        <v>17</v>
      </c>
      <c r="AD821" s="6" t="s">
        <v>427</v>
      </c>
      <c r="AE821" s="6" t="s">
        <v>427</v>
      </c>
      <c r="AF821" s="6" t="s">
        <v>439</v>
      </c>
      <c r="AG821" s="6" t="s">
        <v>439</v>
      </c>
      <c r="AH821" s="6" t="s">
        <v>452</v>
      </c>
      <c r="AI821" s="6" t="s">
        <v>452</v>
      </c>
      <c r="AJ821" s="6" t="s">
        <v>464</v>
      </c>
      <c r="AK821" s="198" t="s">
        <v>463</v>
      </c>
      <c r="AL821" s="198" t="s">
        <v>463</v>
      </c>
      <c r="AP821" s="83"/>
      <c r="AQ821" s="83"/>
      <c r="AR821" s="83"/>
      <c r="AS821" s="83"/>
      <c r="AT821" s="83"/>
      <c r="AU821" s="83"/>
      <c r="AV821" s="83"/>
      <c r="AW821" s="83"/>
      <c r="AX821" s="83"/>
      <c r="AY821" s="83"/>
      <c r="AZ821" s="83"/>
      <c r="BA821" s="83"/>
      <c r="BB821" s="83"/>
      <c r="BC821" s="83"/>
      <c r="BD821" s="83"/>
      <c r="BE821" s="83"/>
      <c r="BF821" s="83"/>
      <c r="BG821" s="83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</row>
    <row r="822" spans="1:59" s="80" customFormat="1" ht="12" customHeight="1">
      <c r="A822" s="78"/>
      <c r="B822" s="79" t="s">
        <v>305</v>
      </c>
      <c r="D822" s="81"/>
      <c r="F822" s="78"/>
      <c r="G822" s="78"/>
      <c r="H822" s="78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  <c r="AA822" s="82"/>
      <c r="AB822" s="82"/>
      <c r="AC822" s="82"/>
      <c r="AD822" s="82"/>
      <c r="AE822" s="82"/>
      <c r="AF822" s="82"/>
      <c r="AG822" s="82"/>
      <c r="AH822" s="82"/>
      <c r="AI822" s="82"/>
      <c r="AJ822" s="82"/>
      <c r="AM822" s="83"/>
      <c r="AN822" s="83"/>
      <c r="AO822" s="83"/>
      <c r="AP822" s="83"/>
      <c r="AQ822" s="83"/>
      <c r="AR822" s="83"/>
      <c r="AS822" s="83"/>
      <c r="AT822" s="83"/>
      <c r="AU822" s="83"/>
      <c r="AV822" s="83"/>
      <c r="AW822" s="83"/>
      <c r="AX822" s="83"/>
      <c r="AY822" s="83"/>
      <c r="AZ822" s="83"/>
      <c r="BA822" s="83"/>
      <c r="BB822" s="83"/>
      <c r="BC822" s="83"/>
      <c r="BD822" s="83"/>
      <c r="BE822" s="83"/>
      <c r="BF822" s="83"/>
      <c r="BG822" s="83"/>
    </row>
    <row r="823" spans="1:59" s="80" customFormat="1" ht="12" customHeight="1">
      <c r="A823" s="84" t="s">
        <v>316</v>
      </c>
      <c r="B823" s="79" t="s">
        <v>317</v>
      </c>
      <c r="D823" s="81"/>
      <c r="F823" s="78"/>
      <c r="G823" s="78"/>
      <c r="H823" s="78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>
        <v>1494953</v>
      </c>
      <c r="V823" s="82">
        <v>1500000</v>
      </c>
      <c r="W823" s="82">
        <v>1619259</v>
      </c>
      <c r="X823" s="82">
        <v>1545000</v>
      </c>
      <c r="Y823" s="35">
        <v>1628963</v>
      </c>
      <c r="Z823" s="35">
        <v>1600000</v>
      </c>
      <c r="AA823" s="35">
        <v>1679500</v>
      </c>
      <c r="AB823" s="53">
        <v>1730000</v>
      </c>
      <c r="AC823" s="53">
        <v>1760508</v>
      </c>
      <c r="AD823" s="53">
        <v>1825000</v>
      </c>
      <c r="AE823" s="53">
        <v>1907198</v>
      </c>
      <c r="AF823" s="53">
        <v>1825000</v>
      </c>
      <c r="AG823" s="53">
        <v>1974900</v>
      </c>
      <c r="AH823" s="53">
        <v>1930000</v>
      </c>
      <c r="AI823" s="53">
        <v>1930000</v>
      </c>
      <c r="AJ823" s="53">
        <v>1975000</v>
      </c>
      <c r="AK823" s="184">
        <f>SUM(AJ823-AH823)</f>
        <v>45000</v>
      </c>
      <c r="AL823" s="212">
        <f>SUM(AK823/AH823)</f>
        <v>0.023316062176165803</v>
      </c>
      <c r="AM823" s="83"/>
      <c r="AN823" s="83"/>
      <c r="AO823" s="83"/>
      <c r="AP823" s="83"/>
      <c r="AQ823" s="83"/>
      <c r="AR823" s="83"/>
      <c r="AS823" s="83"/>
      <c r="AT823" s="83"/>
      <c r="AU823" s="83"/>
      <c r="AV823" s="83"/>
      <c r="AW823" s="83"/>
      <c r="AX823" s="83"/>
      <c r="AY823" s="83"/>
      <c r="AZ823" s="83"/>
      <c r="BA823" s="83"/>
      <c r="BB823" s="83"/>
      <c r="BC823" s="83"/>
      <c r="BD823" s="83"/>
      <c r="BE823" s="83"/>
      <c r="BF823" s="83"/>
      <c r="BG823" s="83"/>
    </row>
    <row r="824" spans="1:59" s="80" customFormat="1" ht="12" customHeight="1">
      <c r="A824" s="84" t="s">
        <v>318</v>
      </c>
      <c r="B824" s="79" t="s">
        <v>319</v>
      </c>
      <c r="D824" s="81"/>
      <c r="F824" s="78"/>
      <c r="G824" s="78"/>
      <c r="H824" s="78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>
        <v>33550</v>
      </c>
      <c r="V824" s="82">
        <v>10000</v>
      </c>
      <c r="W824" s="82">
        <v>48000</v>
      </c>
      <c r="X824" s="82">
        <v>15000</v>
      </c>
      <c r="Y824" s="35">
        <v>38176</v>
      </c>
      <c r="Z824" s="35">
        <v>25000</v>
      </c>
      <c r="AA824" s="35">
        <v>25000</v>
      </c>
      <c r="AB824" s="35">
        <v>25000</v>
      </c>
      <c r="AC824" s="35">
        <v>44000</v>
      </c>
      <c r="AD824" s="35">
        <v>25000</v>
      </c>
      <c r="AE824" s="35">
        <v>82000</v>
      </c>
      <c r="AF824" s="35">
        <v>25000</v>
      </c>
      <c r="AG824" s="35">
        <v>50000</v>
      </c>
      <c r="AH824" s="35">
        <v>25000</v>
      </c>
      <c r="AI824" s="35">
        <v>25000</v>
      </c>
      <c r="AJ824" s="35">
        <v>25000</v>
      </c>
      <c r="AK824" s="184">
        <f aca="true" t="shared" si="488" ref="AK824:AK848">SUM(AJ824-AH824)</f>
        <v>0</v>
      </c>
      <c r="AL824" s="212">
        <f aca="true" t="shared" si="489" ref="AL824:AL848">SUM(AK824/AH824)</f>
        <v>0</v>
      </c>
      <c r="AM824" s="83"/>
      <c r="AN824" s="83"/>
      <c r="AO824" s="83"/>
      <c r="AP824" s="83"/>
      <c r="AQ824" s="83"/>
      <c r="AR824" s="83"/>
      <c r="AS824" s="83"/>
      <c r="AT824" s="83"/>
      <c r="AU824" s="83"/>
      <c r="AV824" s="83"/>
      <c r="AW824" s="83"/>
      <c r="AX824" s="83"/>
      <c r="AY824" s="83"/>
      <c r="AZ824" s="83"/>
      <c r="BA824" s="83"/>
      <c r="BB824" s="83"/>
      <c r="BC824" s="83"/>
      <c r="BD824" s="83"/>
      <c r="BE824" s="83"/>
      <c r="BF824" s="83"/>
      <c r="BG824" s="83"/>
    </row>
    <row r="825" spans="1:75" s="80" customFormat="1" ht="12" customHeight="1">
      <c r="A825" s="84" t="s">
        <v>320</v>
      </c>
      <c r="B825" s="79" t="s">
        <v>321</v>
      </c>
      <c r="D825" s="81"/>
      <c r="F825" s="78"/>
      <c r="G825" s="78"/>
      <c r="H825" s="78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>
        <v>2351</v>
      </c>
      <c r="V825" s="82">
        <v>5000</v>
      </c>
      <c r="W825" s="82">
        <v>2878</v>
      </c>
      <c r="X825" s="82">
        <v>5000</v>
      </c>
      <c r="Y825" s="35">
        <v>3363</v>
      </c>
      <c r="Z825" s="27">
        <v>300</v>
      </c>
      <c r="AA825" s="27">
        <v>300</v>
      </c>
      <c r="AB825" s="27">
        <v>300</v>
      </c>
      <c r="AC825" s="27">
        <v>4716</v>
      </c>
      <c r="AD825" s="27">
        <v>300</v>
      </c>
      <c r="AE825" s="27">
        <v>2183</v>
      </c>
      <c r="AF825" s="27">
        <v>300</v>
      </c>
      <c r="AG825" s="27">
        <v>57</v>
      </c>
      <c r="AH825" s="27">
        <v>300</v>
      </c>
      <c r="AI825" s="27">
        <v>300</v>
      </c>
      <c r="AJ825" s="27">
        <v>300</v>
      </c>
      <c r="AK825" s="184">
        <f t="shared" si="488"/>
        <v>0</v>
      </c>
      <c r="AL825" s="212">
        <f t="shared" si="489"/>
        <v>0</v>
      </c>
      <c r="AM825" s="83"/>
      <c r="AN825" s="83"/>
      <c r="AO825" s="83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7"/>
      <c r="BB825" s="87"/>
      <c r="BC825" s="87"/>
      <c r="BD825" s="87"/>
      <c r="BE825" s="87"/>
      <c r="BF825" s="87"/>
      <c r="BG825" s="87"/>
      <c r="BH825" s="85"/>
      <c r="BI825" s="85"/>
      <c r="BJ825" s="85"/>
      <c r="BK825" s="85"/>
      <c r="BL825" s="85"/>
      <c r="BM825" s="85"/>
      <c r="BN825" s="85"/>
      <c r="BO825" s="85"/>
      <c r="BP825" s="85"/>
      <c r="BQ825" s="85"/>
      <c r="BR825" s="85"/>
      <c r="BS825" s="85"/>
      <c r="BT825" s="85"/>
      <c r="BU825" s="85"/>
      <c r="BV825" s="85"/>
      <c r="BW825" s="85"/>
    </row>
    <row r="826" spans="1:59" s="80" customFormat="1" ht="12" customHeight="1">
      <c r="A826" s="78"/>
      <c r="B826" s="79" t="s">
        <v>29</v>
      </c>
      <c r="D826" s="81"/>
      <c r="F826" s="78"/>
      <c r="G826" s="78"/>
      <c r="H826" s="78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184"/>
      <c r="AL826" s="212"/>
      <c r="AM826" s="83"/>
      <c r="AN826" s="83"/>
      <c r="AO826" s="83"/>
      <c r="AP826" s="83"/>
      <c r="AQ826" s="83"/>
      <c r="AR826" s="83"/>
      <c r="AS826" s="83"/>
      <c r="AT826" s="83"/>
      <c r="AU826" s="83"/>
      <c r="AV826" s="83"/>
      <c r="AW826" s="83"/>
      <c r="AX826" s="83"/>
      <c r="AY826" s="83"/>
      <c r="AZ826" s="83"/>
      <c r="BA826" s="83"/>
      <c r="BB826" s="83"/>
      <c r="BC826" s="83"/>
      <c r="BD826" s="83"/>
      <c r="BE826" s="83"/>
      <c r="BF826" s="83"/>
      <c r="BG826" s="83"/>
    </row>
    <row r="827" spans="1:75" s="85" customFormat="1" ht="12" customHeight="1">
      <c r="A827" s="78"/>
      <c r="B827" s="79" t="s">
        <v>322</v>
      </c>
      <c r="D827" s="86"/>
      <c r="F827" s="78"/>
      <c r="G827" s="78"/>
      <c r="H827" s="78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>
        <f aca="true" t="shared" si="490" ref="U827:Z827">SUM(U823:U826)</f>
        <v>1530854</v>
      </c>
      <c r="V827" s="82">
        <f t="shared" si="490"/>
        <v>1515000</v>
      </c>
      <c r="W827" s="82">
        <f t="shared" si="490"/>
        <v>1670137</v>
      </c>
      <c r="X827" s="82">
        <f t="shared" si="490"/>
        <v>1565000</v>
      </c>
      <c r="Y827" s="36">
        <f t="shared" si="490"/>
        <v>1670502</v>
      </c>
      <c r="Z827" s="36">
        <f t="shared" si="490"/>
        <v>1625300</v>
      </c>
      <c r="AA827" s="36">
        <f aca="true" t="shared" si="491" ref="AA827:AF827">SUM(AA823:AA826)</f>
        <v>1704800</v>
      </c>
      <c r="AB827" s="36">
        <f t="shared" si="491"/>
        <v>1755300</v>
      </c>
      <c r="AC827" s="36">
        <f t="shared" si="491"/>
        <v>1809224</v>
      </c>
      <c r="AD827" s="36">
        <f t="shared" si="491"/>
        <v>1850300</v>
      </c>
      <c r="AE827" s="36">
        <f t="shared" si="491"/>
        <v>1991381</v>
      </c>
      <c r="AF827" s="36">
        <f t="shared" si="491"/>
        <v>1850300</v>
      </c>
      <c r="AG827" s="36">
        <f>SUM(AG823:AG826)</f>
        <v>2024957</v>
      </c>
      <c r="AH827" s="36">
        <f>SUM(AH823:AH826)</f>
        <v>1955300</v>
      </c>
      <c r="AI827" s="36">
        <f>SUM(AI823:AI826)</f>
        <v>1955300</v>
      </c>
      <c r="AJ827" s="36">
        <f>SUM(AJ823:AJ826)</f>
        <v>2000300</v>
      </c>
      <c r="AK827" s="210">
        <f t="shared" si="488"/>
        <v>45000</v>
      </c>
      <c r="AL827" s="213">
        <f t="shared" si="489"/>
        <v>0.02301437119623587</v>
      </c>
      <c r="AM827" s="87"/>
      <c r="AN827" s="87"/>
      <c r="AO827" s="87"/>
      <c r="AP827" s="83"/>
      <c r="AQ827" s="83"/>
      <c r="AR827" s="83"/>
      <c r="AS827" s="83"/>
      <c r="AT827" s="83"/>
      <c r="AU827" s="83"/>
      <c r="AV827" s="83"/>
      <c r="AW827" s="83"/>
      <c r="AX827" s="83"/>
      <c r="AY827" s="83"/>
      <c r="AZ827" s="83"/>
      <c r="BA827" s="83"/>
      <c r="BB827" s="83"/>
      <c r="BC827" s="83"/>
      <c r="BD827" s="83"/>
      <c r="BE827" s="83"/>
      <c r="BF827" s="83"/>
      <c r="BG827" s="83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</row>
    <row r="828" spans="1:75" s="80" customFormat="1" ht="12" customHeight="1">
      <c r="A828" s="78"/>
      <c r="B828" s="79"/>
      <c r="D828" s="81"/>
      <c r="F828" s="78"/>
      <c r="G828" s="78"/>
      <c r="H828" s="78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  <c r="AA828" s="82"/>
      <c r="AB828" s="82"/>
      <c r="AC828" s="82"/>
      <c r="AD828" s="82"/>
      <c r="AE828" s="82"/>
      <c r="AF828" s="82"/>
      <c r="AG828" s="82"/>
      <c r="AH828" s="82"/>
      <c r="AI828" s="82"/>
      <c r="AJ828" s="245"/>
      <c r="AK828" s="184"/>
      <c r="AL828" s="212"/>
      <c r="AM828" s="83"/>
      <c r="AN828" s="83"/>
      <c r="AO828" s="83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</row>
    <row r="829" spans="1:75" s="80" customFormat="1" ht="12" customHeight="1">
      <c r="A829" s="78"/>
      <c r="B829" s="79" t="s">
        <v>323</v>
      </c>
      <c r="D829" s="81"/>
      <c r="F829" s="78"/>
      <c r="G829" s="78"/>
      <c r="H829" s="78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  <c r="AA829" s="82"/>
      <c r="AB829" s="82"/>
      <c r="AC829" s="82"/>
      <c r="AD829" s="82"/>
      <c r="AE829" s="82"/>
      <c r="AF829" s="82"/>
      <c r="AG829" s="82"/>
      <c r="AH829" s="82"/>
      <c r="AI829" s="82"/>
      <c r="AJ829" s="245"/>
      <c r="AK829" s="184"/>
      <c r="AL829" s="212"/>
      <c r="AM829" s="83"/>
      <c r="AN829" s="83"/>
      <c r="AO829" s="83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</row>
    <row r="830" spans="1:38" ht="12" customHeight="1">
      <c r="A830" s="94">
        <v>1001</v>
      </c>
      <c r="B830" s="95" t="s">
        <v>90</v>
      </c>
      <c r="F830" s="96">
        <v>7371</v>
      </c>
      <c r="G830" s="96">
        <v>7373</v>
      </c>
      <c r="H830" s="96">
        <v>7900</v>
      </c>
      <c r="I830" s="96">
        <v>7957</v>
      </c>
      <c r="J830" s="96">
        <v>8196</v>
      </c>
      <c r="K830" s="96">
        <v>7441</v>
      </c>
      <c r="L830" s="96">
        <v>8133</v>
      </c>
      <c r="M830" s="96">
        <v>8077</v>
      </c>
      <c r="N830" s="96">
        <v>8336</v>
      </c>
      <c r="O830" s="96">
        <v>6437</v>
      </c>
      <c r="P830" s="96">
        <v>8544</v>
      </c>
      <c r="Q830" s="96">
        <v>8300</v>
      </c>
      <c r="R830" s="96">
        <v>9985</v>
      </c>
      <c r="S830" s="96">
        <v>9985</v>
      </c>
      <c r="T830" s="96">
        <v>10382</v>
      </c>
      <c r="U830" s="96">
        <v>8709</v>
      </c>
      <c r="V830" s="96">
        <v>10797</v>
      </c>
      <c r="W830" s="96">
        <v>10797</v>
      </c>
      <c r="X830" s="96">
        <v>10993</v>
      </c>
      <c r="Y830" s="35">
        <v>10796</v>
      </c>
      <c r="Z830" s="35">
        <v>11212</v>
      </c>
      <c r="AA830" s="35">
        <v>11217</v>
      </c>
      <c r="AB830" s="35">
        <v>11548</v>
      </c>
      <c r="AC830" s="35">
        <v>9902</v>
      </c>
      <c r="AD830" s="35">
        <v>11750</v>
      </c>
      <c r="AE830" s="35">
        <v>11507</v>
      </c>
      <c r="AF830" s="35">
        <v>11982</v>
      </c>
      <c r="AG830" s="35">
        <v>8621</v>
      </c>
      <c r="AH830" s="35">
        <v>12380</v>
      </c>
      <c r="AI830" s="35">
        <v>12380</v>
      </c>
      <c r="AJ830" s="35">
        <v>12692</v>
      </c>
      <c r="AK830" s="184">
        <f t="shared" si="488"/>
        <v>312</v>
      </c>
      <c r="AL830" s="212">
        <f t="shared" si="489"/>
        <v>0.025201938610662358</v>
      </c>
    </row>
    <row r="831" spans="1:38" ht="12" customHeight="1">
      <c r="A831" s="94">
        <v>1003</v>
      </c>
      <c r="B831" s="95" t="s">
        <v>189</v>
      </c>
      <c r="F831" s="96">
        <v>700</v>
      </c>
      <c r="G831" s="96">
        <v>424</v>
      </c>
      <c r="H831" s="96">
        <v>721</v>
      </c>
      <c r="I831" s="96">
        <v>550</v>
      </c>
      <c r="J831" s="96">
        <v>742</v>
      </c>
      <c r="K831" s="96">
        <v>1610</v>
      </c>
      <c r="L831" s="96">
        <v>1200</v>
      </c>
      <c r="M831" s="96">
        <v>250</v>
      </c>
      <c r="N831" s="96">
        <v>1240</v>
      </c>
      <c r="O831" s="96">
        <v>861</v>
      </c>
      <c r="P831" s="96">
        <v>1240</v>
      </c>
      <c r="Q831" s="96">
        <v>923</v>
      </c>
      <c r="R831" s="96">
        <v>1290</v>
      </c>
      <c r="S831" s="96">
        <v>1290</v>
      </c>
      <c r="T831" s="96">
        <v>1341</v>
      </c>
      <c r="U831" s="96">
        <v>696</v>
      </c>
      <c r="V831" s="96">
        <v>1395</v>
      </c>
      <c r="W831" s="96">
        <v>468</v>
      </c>
      <c r="X831" s="96">
        <v>850</v>
      </c>
      <c r="Y831" s="27">
        <v>480</v>
      </c>
      <c r="Z831" s="27">
        <v>867</v>
      </c>
      <c r="AA831" s="27">
        <v>163</v>
      </c>
      <c r="AB831" s="27">
        <v>1860</v>
      </c>
      <c r="AC831" s="27">
        <v>283</v>
      </c>
      <c r="AD831" s="27">
        <v>1891</v>
      </c>
      <c r="AE831" s="27">
        <v>288</v>
      </c>
      <c r="AF831" s="27">
        <v>1800</v>
      </c>
      <c r="AG831" s="27">
        <v>277</v>
      </c>
      <c r="AH831" s="27">
        <v>1800</v>
      </c>
      <c r="AI831" s="27">
        <v>1800</v>
      </c>
      <c r="AJ831" s="27">
        <v>1800</v>
      </c>
      <c r="AK831" s="184">
        <f t="shared" si="488"/>
        <v>0</v>
      </c>
      <c r="AL831" s="212">
        <f t="shared" si="489"/>
        <v>0</v>
      </c>
    </row>
    <row r="832" spans="1:38" ht="12" customHeight="1">
      <c r="A832" s="94">
        <v>1020</v>
      </c>
      <c r="B832" s="95" t="s">
        <v>93</v>
      </c>
      <c r="F832" s="96">
        <v>617</v>
      </c>
      <c r="G832" s="96">
        <v>585</v>
      </c>
      <c r="H832" s="96">
        <f>SUM(H830+H831)*0.0765</f>
        <v>659.5065</v>
      </c>
      <c r="I832" s="96">
        <v>570</v>
      </c>
      <c r="J832" s="96">
        <v>684</v>
      </c>
      <c r="K832" s="96">
        <v>412</v>
      </c>
      <c r="L832" s="96">
        <v>714</v>
      </c>
      <c r="M832" s="96">
        <v>568</v>
      </c>
      <c r="N832" s="96">
        <v>733</v>
      </c>
      <c r="O832" s="96">
        <v>170</v>
      </c>
      <c r="P832" s="96">
        <v>748</v>
      </c>
      <c r="Q832" s="96">
        <v>588</v>
      </c>
      <c r="R832" s="96">
        <f>SUM(R830:R831)*0.0765</f>
        <v>862.5375</v>
      </c>
      <c r="S832" s="96">
        <v>950</v>
      </c>
      <c r="T832" s="96">
        <f>SUM(T830:T831)*0.0765</f>
        <v>896.8095</v>
      </c>
      <c r="U832" s="96">
        <v>624</v>
      </c>
      <c r="V832" s="96">
        <v>933</v>
      </c>
      <c r="W832" s="96">
        <v>1074</v>
      </c>
      <c r="X832" s="96">
        <f>SUM(X830:X831)*0.0765</f>
        <v>905.9895</v>
      </c>
      <c r="Y832" s="35">
        <v>906</v>
      </c>
      <c r="Z832" s="35">
        <f>SUM(Z829:Z831)*0.0765</f>
        <v>924.0435</v>
      </c>
      <c r="AA832" s="35">
        <v>123</v>
      </c>
      <c r="AB832" s="35">
        <f>SUM(AB829:AB831)*0.0765</f>
        <v>1025.712</v>
      </c>
      <c r="AC832" s="35">
        <v>779</v>
      </c>
      <c r="AD832" s="35">
        <f>SUM(AD829:AD831)*0.0765</f>
        <v>1043.5365</v>
      </c>
      <c r="AE832" s="35">
        <v>404</v>
      </c>
      <c r="AF832" s="35">
        <f>SUM(AF829:AF831)*0.0765</f>
        <v>1054.323</v>
      </c>
      <c r="AG832" s="35">
        <v>654</v>
      </c>
      <c r="AH832" s="35">
        <f>SUM(AH829:AH831)*0.0765</f>
        <v>1084.77</v>
      </c>
      <c r="AI832" s="35">
        <f>SUM(AI829:AI831)*0.0765</f>
        <v>1084.77</v>
      </c>
      <c r="AJ832" s="35">
        <f>SUM(AJ829:AJ831)*0.0765</f>
        <v>1108.638</v>
      </c>
      <c r="AK832" s="184">
        <f t="shared" si="488"/>
        <v>23.867999999999938</v>
      </c>
      <c r="AL832" s="212">
        <f t="shared" si="489"/>
        <v>0.02200282087447103</v>
      </c>
    </row>
    <row r="833" spans="1:38" ht="12" customHeight="1">
      <c r="A833" s="97"/>
      <c r="B833" s="26" t="s">
        <v>310</v>
      </c>
      <c r="F833" s="98">
        <f>SUM(F830:F832)</f>
        <v>8688</v>
      </c>
      <c r="G833" s="98">
        <f>SUM(G830:G832)</f>
        <v>8382</v>
      </c>
      <c r="H833" s="98">
        <f>SUM(H830:H832)</f>
        <v>9280.5065</v>
      </c>
      <c r="I833" s="98">
        <f>SUM(I830:I832)</f>
        <v>9077</v>
      </c>
      <c r="J833" s="98">
        <v>9622</v>
      </c>
      <c r="K833" s="98">
        <f aca="true" t="shared" si="492" ref="K833:Z833">SUM(K830:K832)</f>
        <v>9463</v>
      </c>
      <c r="L833" s="98">
        <f t="shared" si="492"/>
        <v>10047</v>
      </c>
      <c r="M833" s="98">
        <f t="shared" si="492"/>
        <v>8895</v>
      </c>
      <c r="N833" s="98">
        <f t="shared" si="492"/>
        <v>10309</v>
      </c>
      <c r="O833" s="98">
        <f t="shared" si="492"/>
        <v>7468</v>
      </c>
      <c r="P833" s="98">
        <f t="shared" si="492"/>
        <v>10532</v>
      </c>
      <c r="Q833" s="98">
        <f t="shared" si="492"/>
        <v>9811</v>
      </c>
      <c r="R833" s="98">
        <f t="shared" si="492"/>
        <v>12137.5375</v>
      </c>
      <c r="S833" s="98">
        <f t="shared" si="492"/>
        <v>12225</v>
      </c>
      <c r="T833" s="98">
        <f t="shared" si="492"/>
        <v>12619.8095</v>
      </c>
      <c r="U833" s="98">
        <f t="shared" si="492"/>
        <v>10029</v>
      </c>
      <c r="V833" s="98">
        <f t="shared" si="492"/>
        <v>13125</v>
      </c>
      <c r="W833" s="98">
        <f t="shared" si="492"/>
        <v>12339</v>
      </c>
      <c r="X833" s="98">
        <f t="shared" si="492"/>
        <v>12748.9895</v>
      </c>
      <c r="Y833" s="36">
        <f t="shared" si="492"/>
        <v>12182</v>
      </c>
      <c r="Z833" s="36">
        <f t="shared" si="492"/>
        <v>13003.0435</v>
      </c>
      <c r="AA833" s="36">
        <f aca="true" t="shared" si="493" ref="AA833:AF833">SUM(AA830:AA832)</f>
        <v>11503</v>
      </c>
      <c r="AB833" s="36">
        <f t="shared" si="493"/>
        <v>14433.712</v>
      </c>
      <c r="AC833" s="36">
        <f t="shared" si="493"/>
        <v>10964</v>
      </c>
      <c r="AD833" s="36">
        <f t="shared" si="493"/>
        <v>14684.5365</v>
      </c>
      <c r="AE833" s="36">
        <f t="shared" si="493"/>
        <v>12199</v>
      </c>
      <c r="AF833" s="36">
        <f t="shared" si="493"/>
        <v>14836.323</v>
      </c>
      <c r="AG833" s="36">
        <f>SUM(AG830:AG832)</f>
        <v>9552</v>
      </c>
      <c r="AH833" s="36">
        <f>SUM(AH830:AH832)</f>
        <v>15264.77</v>
      </c>
      <c r="AI833" s="36">
        <f>SUM(AI830:AI832)</f>
        <v>15264.77</v>
      </c>
      <c r="AJ833" s="36">
        <f>SUM(AJ830:AJ832)</f>
        <v>15600.637999999999</v>
      </c>
      <c r="AK833" s="184">
        <f t="shared" si="488"/>
        <v>335.8679999999986</v>
      </c>
      <c r="AL833" s="212">
        <f t="shared" si="489"/>
        <v>0.02200282087447099</v>
      </c>
    </row>
    <row r="834" spans="1:38" ht="12" customHeight="1">
      <c r="A834" s="94">
        <v>2022</v>
      </c>
      <c r="B834" s="26" t="s">
        <v>109</v>
      </c>
      <c r="F834" s="98"/>
      <c r="G834" s="98"/>
      <c r="H834" s="98"/>
      <c r="I834" s="98"/>
      <c r="J834" s="96">
        <v>620</v>
      </c>
      <c r="K834" s="98"/>
      <c r="L834" s="99"/>
      <c r="S834" s="98"/>
      <c r="T834" s="96">
        <v>620</v>
      </c>
      <c r="U834" s="96">
        <v>620</v>
      </c>
      <c r="V834" s="96">
        <v>620</v>
      </c>
      <c r="W834" s="96">
        <v>619</v>
      </c>
      <c r="X834" s="96">
        <v>620</v>
      </c>
      <c r="Y834" s="27">
        <v>624</v>
      </c>
      <c r="Z834" s="27">
        <v>680</v>
      </c>
      <c r="AA834" s="27">
        <v>663</v>
      </c>
      <c r="AB834" s="13">
        <v>720</v>
      </c>
      <c r="AC834" s="13">
        <v>720</v>
      </c>
      <c r="AD834" s="13">
        <v>748</v>
      </c>
      <c r="AE834" s="13">
        <v>748</v>
      </c>
      <c r="AF834" s="13">
        <v>740</v>
      </c>
      <c r="AG834" s="13">
        <v>740</v>
      </c>
      <c r="AH834" s="13">
        <v>750</v>
      </c>
      <c r="AI834" s="13">
        <v>750</v>
      </c>
      <c r="AJ834" s="13">
        <v>750</v>
      </c>
      <c r="AK834" s="184">
        <f t="shared" si="488"/>
        <v>0</v>
      </c>
      <c r="AL834" s="212">
        <f t="shared" si="489"/>
        <v>0</v>
      </c>
    </row>
    <row r="835" spans="1:38" ht="12" customHeight="1">
      <c r="A835" s="94">
        <v>2037</v>
      </c>
      <c r="B835" s="95" t="s">
        <v>324</v>
      </c>
      <c r="F835" s="96">
        <v>50000</v>
      </c>
      <c r="G835" s="96">
        <v>212491</v>
      </c>
      <c r="H835" s="96">
        <v>50000</v>
      </c>
      <c r="I835" s="96">
        <v>50000</v>
      </c>
      <c r="J835" s="96">
        <v>50000</v>
      </c>
      <c r="K835" s="96">
        <v>36029</v>
      </c>
      <c r="L835" s="96">
        <v>50000</v>
      </c>
      <c r="M835" s="96">
        <v>17865</v>
      </c>
      <c r="N835" s="96">
        <v>50000</v>
      </c>
      <c r="O835" s="96">
        <v>7391</v>
      </c>
      <c r="P835" s="96">
        <v>50000</v>
      </c>
      <c r="Q835" s="96">
        <v>25349</v>
      </c>
      <c r="R835" s="96">
        <v>100000</v>
      </c>
      <c r="S835" s="96">
        <v>75000</v>
      </c>
      <c r="T835" s="96">
        <v>100000</v>
      </c>
      <c r="U835" s="96">
        <v>60317</v>
      </c>
      <c r="V835" s="96">
        <v>100000</v>
      </c>
      <c r="W835" s="96">
        <v>35023</v>
      </c>
      <c r="X835" s="96">
        <v>100000</v>
      </c>
      <c r="Y835" s="35">
        <v>55645</v>
      </c>
      <c r="Z835" s="35">
        <v>100000</v>
      </c>
      <c r="AA835" s="35">
        <v>16661</v>
      </c>
      <c r="AB835" s="35">
        <v>139034</v>
      </c>
      <c r="AC835" s="35">
        <v>29929</v>
      </c>
      <c r="AD835" s="35">
        <v>140000</v>
      </c>
      <c r="AE835" s="35">
        <v>18767</v>
      </c>
      <c r="AF835" s="35">
        <v>140000</v>
      </c>
      <c r="AG835" s="35">
        <v>65663</v>
      </c>
      <c r="AH835" s="35">
        <v>140000</v>
      </c>
      <c r="AI835" s="35">
        <v>140000</v>
      </c>
      <c r="AJ835" s="35">
        <v>140000</v>
      </c>
      <c r="AK835" s="184">
        <f t="shared" si="488"/>
        <v>0</v>
      </c>
      <c r="AL835" s="212">
        <f t="shared" si="489"/>
        <v>0</v>
      </c>
    </row>
    <row r="836" spans="1:38" ht="12" customHeight="1">
      <c r="A836" s="94">
        <v>2062</v>
      </c>
      <c r="B836" s="95" t="s">
        <v>115</v>
      </c>
      <c r="F836" s="96">
        <v>200</v>
      </c>
      <c r="G836" s="96">
        <v>77</v>
      </c>
      <c r="H836" s="96">
        <v>200</v>
      </c>
      <c r="I836" s="96">
        <v>200</v>
      </c>
      <c r="J836" s="96">
        <v>200</v>
      </c>
      <c r="K836" s="96">
        <v>187</v>
      </c>
      <c r="L836" s="96">
        <v>200</v>
      </c>
      <c r="M836" s="96">
        <v>173</v>
      </c>
      <c r="N836" s="96">
        <v>200</v>
      </c>
      <c r="O836" s="96">
        <v>58</v>
      </c>
      <c r="P836" s="96">
        <v>200</v>
      </c>
      <c r="Q836" s="96">
        <v>0</v>
      </c>
      <c r="R836" s="96">
        <v>200</v>
      </c>
      <c r="S836" s="96">
        <v>200</v>
      </c>
      <c r="T836" s="96">
        <v>200</v>
      </c>
      <c r="U836" s="96">
        <v>0</v>
      </c>
      <c r="V836" s="96">
        <v>200</v>
      </c>
      <c r="W836" s="96">
        <v>0</v>
      </c>
      <c r="X836" s="96">
        <v>200</v>
      </c>
      <c r="Y836" s="27">
        <v>121</v>
      </c>
      <c r="Z836" s="27">
        <v>200</v>
      </c>
      <c r="AA836" s="27">
        <v>140</v>
      </c>
      <c r="AB836" s="27">
        <v>200</v>
      </c>
      <c r="AC836" s="27">
        <v>199</v>
      </c>
      <c r="AD836" s="27">
        <v>200</v>
      </c>
      <c r="AE836" s="27">
        <v>0</v>
      </c>
      <c r="AF836" s="27">
        <v>200</v>
      </c>
      <c r="AG836" s="27">
        <v>198</v>
      </c>
      <c r="AH836" s="27">
        <v>200</v>
      </c>
      <c r="AI836" s="27">
        <v>200</v>
      </c>
      <c r="AJ836" s="27">
        <v>200</v>
      </c>
      <c r="AK836" s="184">
        <f t="shared" si="488"/>
        <v>0</v>
      </c>
      <c r="AL836" s="212">
        <f t="shared" si="489"/>
        <v>0</v>
      </c>
    </row>
    <row r="837" spans="1:38" ht="12" customHeight="1">
      <c r="A837" s="94">
        <v>2071</v>
      </c>
      <c r="B837" s="95" t="s">
        <v>325</v>
      </c>
      <c r="F837" s="96">
        <v>978804</v>
      </c>
      <c r="G837" s="96">
        <v>978804</v>
      </c>
      <c r="H837" s="96">
        <v>978804</v>
      </c>
      <c r="I837" s="96">
        <v>978804</v>
      </c>
      <c r="J837" s="96">
        <v>1013052</v>
      </c>
      <c r="K837" s="96">
        <v>1013052</v>
      </c>
      <c r="L837" s="96">
        <v>1013052</v>
      </c>
      <c r="M837" s="96">
        <v>1013052</v>
      </c>
      <c r="N837" s="96">
        <v>1013052</v>
      </c>
      <c r="O837" s="96">
        <v>1013754</v>
      </c>
      <c r="P837" s="96">
        <v>1014456</v>
      </c>
      <c r="Q837" s="96">
        <v>1014456</v>
      </c>
      <c r="R837" s="96">
        <v>1014456</v>
      </c>
      <c r="S837" s="96">
        <v>1014456</v>
      </c>
      <c r="T837" s="96">
        <v>1049052</v>
      </c>
      <c r="U837" s="96">
        <v>1049052</v>
      </c>
      <c r="V837" s="96">
        <v>1049052</v>
      </c>
      <c r="W837" s="96">
        <v>1069518</v>
      </c>
      <c r="X837" s="96">
        <v>1089984</v>
      </c>
      <c r="Y837" s="35">
        <v>1089984</v>
      </c>
      <c r="Z837" s="35">
        <v>1110000</v>
      </c>
      <c r="AA837" s="35">
        <v>1191762</v>
      </c>
      <c r="AB837" s="35">
        <v>1325000</v>
      </c>
      <c r="AC837" s="35">
        <v>1329312</v>
      </c>
      <c r="AD837" s="35">
        <v>1397550</v>
      </c>
      <c r="AE837" s="35">
        <v>1371168</v>
      </c>
      <c r="AF837" s="35">
        <v>1418800</v>
      </c>
      <c r="AG837" s="35">
        <v>1394682</v>
      </c>
      <c r="AH837" s="35">
        <v>1468560</v>
      </c>
      <c r="AI837" s="35">
        <v>1468560</v>
      </c>
      <c r="AJ837" s="35">
        <v>1513782</v>
      </c>
      <c r="AK837" s="184">
        <f t="shared" si="488"/>
        <v>45222</v>
      </c>
      <c r="AL837" s="212">
        <f t="shared" si="489"/>
        <v>0.030793430299068475</v>
      </c>
    </row>
    <row r="838" spans="1:38" ht="12" customHeight="1">
      <c r="A838" s="94">
        <v>2072</v>
      </c>
      <c r="B838" s="95" t="s">
        <v>326</v>
      </c>
      <c r="F838" s="100">
        <v>2500</v>
      </c>
      <c r="G838" s="100">
        <v>1289</v>
      </c>
      <c r="H838" s="100">
        <v>2500</v>
      </c>
      <c r="I838" s="100">
        <v>2500</v>
      </c>
      <c r="J838" s="100">
        <v>2500</v>
      </c>
      <c r="K838" s="100">
        <v>1298</v>
      </c>
      <c r="L838" s="100">
        <v>2500</v>
      </c>
      <c r="M838" s="100">
        <v>1306</v>
      </c>
      <c r="N838" s="100">
        <v>2500</v>
      </c>
      <c r="O838" s="100">
        <v>1713</v>
      </c>
      <c r="P838" s="100">
        <v>2500</v>
      </c>
      <c r="Q838" s="100">
        <v>283</v>
      </c>
      <c r="R838" s="100">
        <v>2000</v>
      </c>
      <c r="S838" s="100">
        <v>2000</v>
      </c>
      <c r="T838" s="100">
        <v>2000</v>
      </c>
      <c r="U838" s="100">
        <v>1515</v>
      </c>
      <c r="V838" s="100">
        <v>2000</v>
      </c>
      <c r="W838" s="100">
        <v>1558</v>
      </c>
      <c r="X838" s="100">
        <v>2000</v>
      </c>
      <c r="Y838" s="35">
        <v>1655</v>
      </c>
      <c r="Z838" s="35">
        <v>2000</v>
      </c>
      <c r="AA838" s="35">
        <v>175</v>
      </c>
      <c r="AB838" s="35">
        <v>2000</v>
      </c>
      <c r="AC838" s="35">
        <v>52</v>
      </c>
      <c r="AD838" s="35">
        <v>2000</v>
      </c>
      <c r="AE838" s="35">
        <v>2163</v>
      </c>
      <c r="AF838" s="35">
        <v>2000</v>
      </c>
      <c r="AG838" s="35">
        <v>1287</v>
      </c>
      <c r="AH838" s="35">
        <v>2000</v>
      </c>
      <c r="AI838" s="35">
        <v>2000</v>
      </c>
      <c r="AJ838" s="35">
        <v>2000</v>
      </c>
      <c r="AK838" s="184">
        <f t="shared" si="488"/>
        <v>0</v>
      </c>
      <c r="AL838" s="212">
        <f t="shared" si="489"/>
        <v>0</v>
      </c>
    </row>
    <row r="839" spans="1:38" ht="12" customHeight="1">
      <c r="A839" s="94">
        <v>2073</v>
      </c>
      <c r="B839" s="95" t="s">
        <v>327</v>
      </c>
      <c r="F839" s="100">
        <v>1800</v>
      </c>
      <c r="G839" s="100">
        <v>0</v>
      </c>
      <c r="H839" s="100">
        <v>1800</v>
      </c>
      <c r="I839" s="100">
        <v>1800</v>
      </c>
      <c r="J839" s="100">
        <v>1800</v>
      </c>
      <c r="K839" s="100">
        <v>1998</v>
      </c>
      <c r="L839" s="100">
        <v>1800</v>
      </c>
      <c r="M839" s="100">
        <v>0</v>
      </c>
      <c r="N839" s="100">
        <v>1800</v>
      </c>
      <c r="O839" s="100">
        <v>0</v>
      </c>
      <c r="P839" s="100">
        <v>1800</v>
      </c>
      <c r="Q839" s="100">
        <v>0</v>
      </c>
      <c r="R839" s="100">
        <v>1800</v>
      </c>
      <c r="S839" s="100">
        <v>1800</v>
      </c>
      <c r="T839" s="100">
        <v>1800</v>
      </c>
      <c r="U839" s="100">
        <v>0</v>
      </c>
      <c r="V839" s="100">
        <v>1800</v>
      </c>
      <c r="W839" s="100">
        <v>236</v>
      </c>
      <c r="X839" s="100">
        <v>1800</v>
      </c>
      <c r="Y839" s="35">
        <v>0</v>
      </c>
      <c r="Z839" s="35">
        <v>1800</v>
      </c>
      <c r="AA839" s="35">
        <v>2375</v>
      </c>
      <c r="AB839" s="35">
        <v>2200</v>
      </c>
      <c r="AC839" s="35">
        <v>0</v>
      </c>
      <c r="AD839" s="35">
        <v>2200</v>
      </c>
      <c r="AE839" s="35">
        <v>0</v>
      </c>
      <c r="AF839" s="35">
        <v>2200</v>
      </c>
      <c r="AG839" s="35">
        <v>0</v>
      </c>
      <c r="AH839" s="53">
        <v>2200</v>
      </c>
      <c r="AI839" s="53">
        <v>2200</v>
      </c>
      <c r="AJ839" s="53">
        <v>2200</v>
      </c>
      <c r="AK839" s="184">
        <f t="shared" si="488"/>
        <v>0</v>
      </c>
      <c r="AL839" s="212">
        <f t="shared" si="489"/>
        <v>0</v>
      </c>
    </row>
    <row r="840" spans="1:38" ht="12" customHeight="1">
      <c r="A840" s="94">
        <v>3002</v>
      </c>
      <c r="B840" s="95" t="s">
        <v>196</v>
      </c>
      <c r="F840" s="100">
        <v>175</v>
      </c>
      <c r="G840" s="100">
        <v>0</v>
      </c>
      <c r="H840" s="100">
        <v>175</v>
      </c>
      <c r="I840" s="100">
        <v>175</v>
      </c>
      <c r="J840" s="100">
        <v>175</v>
      </c>
      <c r="K840" s="100">
        <v>0</v>
      </c>
      <c r="L840" s="100">
        <v>175</v>
      </c>
      <c r="M840" s="100">
        <v>0</v>
      </c>
      <c r="N840" s="100">
        <v>275</v>
      </c>
      <c r="O840" s="100">
        <v>275</v>
      </c>
      <c r="P840" s="100">
        <v>350</v>
      </c>
      <c r="Q840" s="100">
        <v>0</v>
      </c>
      <c r="R840" s="100">
        <v>365</v>
      </c>
      <c r="S840" s="100">
        <v>365</v>
      </c>
      <c r="T840" s="100">
        <v>478</v>
      </c>
      <c r="U840" s="100">
        <v>478</v>
      </c>
      <c r="V840" s="100">
        <v>320</v>
      </c>
      <c r="W840" s="100">
        <v>320</v>
      </c>
      <c r="X840" s="100">
        <v>320</v>
      </c>
      <c r="Y840" s="27">
        <v>320</v>
      </c>
      <c r="Z840" s="27">
        <v>455</v>
      </c>
      <c r="AA840" s="27">
        <v>455</v>
      </c>
      <c r="AB840" s="27">
        <v>455</v>
      </c>
      <c r="AC840" s="27">
        <v>455</v>
      </c>
      <c r="AD840" s="27">
        <v>455</v>
      </c>
      <c r="AE840" s="27">
        <v>455</v>
      </c>
      <c r="AF840" s="27">
        <v>500</v>
      </c>
      <c r="AG840" s="27">
        <v>500</v>
      </c>
      <c r="AH840" s="13">
        <v>330</v>
      </c>
      <c r="AI840" s="13">
        <v>330</v>
      </c>
      <c r="AJ840" s="13">
        <v>276</v>
      </c>
      <c r="AK840" s="184">
        <f t="shared" si="488"/>
        <v>-54</v>
      </c>
      <c r="AL840" s="212">
        <f t="shared" si="489"/>
        <v>-0.16363636363636364</v>
      </c>
    </row>
    <row r="841" spans="1:38" ht="12" customHeight="1">
      <c r="A841" s="94">
        <v>3040</v>
      </c>
      <c r="B841" s="95" t="s">
        <v>229</v>
      </c>
      <c r="F841" s="100"/>
      <c r="G841" s="100"/>
      <c r="H841" s="100"/>
      <c r="I841" s="100"/>
      <c r="J841" s="100"/>
      <c r="K841" s="100"/>
      <c r="L841" s="100"/>
      <c r="M841" s="100">
        <v>0</v>
      </c>
      <c r="N841" s="100">
        <v>300</v>
      </c>
      <c r="O841" s="100">
        <v>300</v>
      </c>
      <c r="P841" s="100">
        <v>375</v>
      </c>
      <c r="Q841" s="100">
        <v>320</v>
      </c>
      <c r="R841" s="100">
        <v>400</v>
      </c>
      <c r="S841" s="100">
        <v>400</v>
      </c>
      <c r="T841" s="100">
        <v>568</v>
      </c>
      <c r="U841" s="100">
        <v>568</v>
      </c>
      <c r="V841" s="100">
        <v>398</v>
      </c>
      <c r="W841" s="100">
        <v>398</v>
      </c>
      <c r="X841" s="100">
        <v>398</v>
      </c>
      <c r="Y841" s="27">
        <v>398</v>
      </c>
      <c r="Z841" s="27">
        <v>568</v>
      </c>
      <c r="AA841" s="27">
        <v>568</v>
      </c>
      <c r="AB841" s="27">
        <v>568</v>
      </c>
      <c r="AC841" s="27">
        <v>568</v>
      </c>
      <c r="AD841" s="27">
        <v>568</v>
      </c>
      <c r="AE841" s="27">
        <v>568</v>
      </c>
      <c r="AF841" s="27">
        <v>600</v>
      </c>
      <c r="AG841" s="27">
        <v>600</v>
      </c>
      <c r="AH841" s="13">
        <v>450</v>
      </c>
      <c r="AI841" s="13">
        <v>450</v>
      </c>
      <c r="AJ841" s="13">
        <v>374</v>
      </c>
      <c r="AK841" s="184">
        <f t="shared" si="488"/>
        <v>-76</v>
      </c>
      <c r="AL841" s="212">
        <f t="shared" si="489"/>
        <v>-0.1688888888888889</v>
      </c>
    </row>
    <row r="842" spans="1:38" ht="12" customHeight="1">
      <c r="A842" s="94">
        <v>4001</v>
      </c>
      <c r="B842" s="95" t="s">
        <v>124</v>
      </c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>
        <v>0</v>
      </c>
      <c r="X842" s="100">
        <v>75000</v>
      </c>
      <c r="Y842" s="35">
        <v>53318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184"/>
      <c r="AL842" s="212"/>
    </row>
    <row r="843" spans="1:38" ht="12" customHeight="1">
      <c r="A843" s="94">
        <v>4004</v>
      </c>
      <c r="B843" s="95" t="s">
        <v>55</v>
      </c>
      <c r="F843" s="100">
        <v>312532</v>
      </c>
      <c r="G843" s="100">
        <v>311369</v>
      </c>
      <c r="H843" s="100">
        <v>297020</v>
      </c>
      <c r="I843" s="100">
        <v>297020</v>
      </c>
      <c r="J843" s="100">
        <v>289186</v>
      </c>
      <c r="K843" s="100">
        <v>295037</v>
      </c>
      <c r="L843" s="100">
        <v>294452</v>
      </c>
      <c r="M843" s="100">
        <v>322325</v>
      </c>
      <c r="N843" s="100">
        <v>251702</v>
      </c>
      <c r="O843" s="100">
        <v>251702</v>
      </c>
      <c r="P843" s="100">
        <v>463594</v>
      </c>
      <c r="Q843" s="100">
        <v>451641</v>
      </c>
      <c r="R843" s="100">
        <v>354322</v>
      </c>
      <c r="S843" s="100">
        <v>354322</v>
      </c>
      <c r="T843" s="100">
        <v>246586</v>
      </c>
      <c r="U843" s="100">
        <v>219334</v>
      </c>
      <c r="V843" s="100">
        <v>219563</v>
      </c>
      <c r="W843" s="100">
        <v>220017</v>
      </c>
      <c r="X843" s="100">
        <v>219563</v>
      </c>
      <c r="Y843" s="35">
        <v>219563</v>
      </c>
      <c r="Z843" s="35">
        <v>219563</v>
      </c>
      <c r="AA843" s="35">
        <v>219563</v>
      </c>
      <c r="AB843" s="35">
        <v>219564</v>
      </c>
      <c r="AC843" s="35">
        <v>219564</v>
      </c>
      <c r="AD843" s="35">
        <v>219564</v>
      </c>
      <c r="AE843" s="35">
        <v>219564</v>
      </c>
      <c r="AF843" s="35">
        <v>219564</v>
      </c>
      <c r="AG843" s="35">
        <v>219562</v>
      </c>
      <c r="AH843" s="35">
        <v>219564</v>
      </c>
      <c r="AI843" s="35">
        <v>219564</v>
      </c>
      <c r="AJ843" s="35">
        <v>219562</v>
      </c>
      <c r="AK843" s="184">
        <f t="shared" si="488"/>
        <v>-2</v>
      </c>
      <c r="AL843" s="212">
        <f t="shared" si="489"/>
        <v>-9.108961396221603E-06</v>
      </c>
    </row>
    <row r="844" spans="1:38" ht="12" customHeight="1">
      <c r="A844" s="94">
        <v>4006</v>
      </c>
      <c r="B844" s="95" t="s">
        <v>448</v>
      </c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35"/>
      <c r="Z844" s="35"/>
      <c r="AA844" s="35"/>
      <c r="AB844" s="35"/>
      <c r="AC844" s="35">
        <v>99999</v>
      </c>
      <c r="AD844" s="35"/>
      <c r="AE844" s="35"/>
      <c r="AF844" s="35"/>
      <c r="AG844" s="35"/>
      <c r="AH844" s="35"/>
      <c r="AI844" s="35"/>
      <c r="AJ844" s="35">
        <v>0</v>
      </c>
      <c r="AK844" s="184"/>
      <c r="AL844" s="212"/>
    </row>
    <row r="845" spans="1:75" ht="12" customHeight="1">
      <c r="A845" s="94">
        <v>4015</v>
      </c>
      <c r="B845" s="95" t="s">
        <v>449</v>
      </c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35"/>
      <c r="Z845" s="35"/>
      <c r="AA845" s="35"/>
      <c r="AB845" s="35"/>
      <c r="AC845" s="35"/>
      <c r="AD845" s="35">
        <v>332654</v>
      </c>
      <c r="AE845" s="35">
        <v>231738</v>
      </c>
      <c r="AF845" s="35">
        <v>0</v>
      </c>
      <c r="AG845" s="35">
        <v>0</v>
      </c>
      <c r="AH845" s="35">
        <v>0</v>
      </c>
      <c r="AI845" s="35">
        <v>0</v>
      </c>
      <c r="AJ845" s="35"/>
      <c r="AK845" s="184"/>
      <c r="AL845" s="212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</row>
    <row r="846" spans="1:75" ht="12" customHeight="1">
      <c r="A846" s="94">
        <v>6010</v>
      </c>
      <c r="B846" s="26" t="s">
        <v>313</v>
      </c>
      <c r="F846" s="101"/>
      <c r="G846" s="101"/>
      <c r="H846" s="100">
        <v>22500</v>
      </c>
      <c r="I846" s="100">
        <v>22500</v>
      </c>
      <c r="J846" s="100">
        <v>23400</v>
      </c>
      <c r="K846" s="100">
        <v>23400</v>
      </c>
      <c r="L846" s="100">
        <v>23400</v>
      </c>
      <c r="M846" s="100">
        <v>23400</v>
      </c>
      <c r="N846" s="100">
        <v>19952</v>
      </c>
      <c r="O846" s="100">
        <v>19952</v>
      </c>
      <c r="P846" s="100">
        <v>21525</v>
      </c>
      <c r="Q846" s="100">
        <v>21525</v>
      </c>
      <c r="R846" s="100">
        <f>SUM(R830:R843)*0.015</f>
        <v>22467.271125</v>
      </c>
      <c r="S846" s="100">
        <f>SUM(S830:S843)*0.015</f>
        <v>22094.895</v>
      </c>
      <c r="T846" s="100">
        <f>SUM(T830:T843)*0.015</f>
        <v>21398.154284999997</v>
      </c>
      <c r="U846" s="100">
        <v>21398</v>
      </c>
      <c r="V846" s="100">
        <f>SUM(V833:V843)*0.03</f>
        <v>41612.34</v>
      </c>
      <c r="W846" s="100">
        <v>41612</v>
      </c>
      <c r="X846" s="100">
        <f>SUM(X830:X843)*0.03</f>
        <v>45461.48937</v>
      </c>
      <c r="Y846" s="35">
        <f>SUM(Y833:Y843)*0.03</f>
        <v>43014.299999999996</v>
      </c>
      <c r="Z846" s="35">
        <f>SUM(Z833:Z843)*0.03</f>
        <v>43448.071305</v>
      </c>
      <c r="AA846" s="35">
        <v>43448</v>
      </c>
      <c r="AB846" s="35">
        <f>SUM(AB833:AB843)*0.03</f>
        <v>51125.24136</v>
      </c>
      <c r="AC846" s="35">
        <v>51125</v>
      </c>
      <c r="AD846" s="35">
        <f>SUM(AD833:AD843)*0.03</f>
        <v>53339.086095</v>
      </c>
      <c r="AE846" s="35">
        <v>53339</v>
      </c>
      <c r="AF846" s="35">
        <f>SUM(AF833:AF843)*0.03</f>
        <v>53983.20969</v>
      </c>
      <c r="AG846" s="35">
        <v>53983</v>
      </c>
      <c r="AH846" s="35">
        <f>SUM(AH833:AH843)*0.03</f>
        <v>55479.5631</v>
      </c>
      <c r="AI846" s="35">
        <f>SUM(AI833:AI843)*0.03</f>
        <v>55479.5631</v>
      </c>
      <c r="AJ846" s="36">
        <v>56842</v>
      </c>
      <c r="AK846" s="184">
        <f t="shared" si="488"/>
        <v>1362.4369000000006</v>
      </c>
      <c r="AL846" s="212">
        <f t="shared" si="489"/>
        <v>0.024557455464172546</v>
      </c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</row>
    <row r="847" spans="1:75" s="24" customFormat="1" ht="12" customHeight="1">
      <c r="A847" s="97"/>
      <c r="B847" s="95" t="s">
        <v>138</v>
      </c>
      <c r="C847" s="5"/>
      <c r="D847" s="4"/>
      <c r="E847" s="5"/>
      <c r="F847" s="102">
        <f>SUM(F835:F843)</f>
        <v>1346011</v>
      </c>
      <c r="G847" s="102">
        <f>SUM(G835:G843)</f>
        <v>1504030</v>
      </c>
      <c r="H847" s="102">
        <f aca="true" t="shared" si="494" ref="H847:S847">SUM(H835:H846)</f>
        <v>1352999</v>
      </c>
      <c r="I847" s="102">
        <f t="shared" si="494"/>
        <v>1352999</v>
      </c>
      <c r="J847" s="102">
        <f t="shared" si="494"/>
        <v>1380313</v>
      </c>
      <c r="K847" s="102">
        <f t="shared" si="494"/>
        <v>1371001</v>
      </c>
      <c r="L847" s="102">
        <f t="shared" si="494"/>
        <v>1385579</v>
      </c>
      <c r="M847" s="102">
        <f t="shared" si="494"/>
        <v>1378121</v>
      </c>
      <c r="N847" s="102">
        <f t="shared" si="494"/>
        <v>1339781</v>
      </c>
      <c r="O847" s="102">
        <f t="shared" si="494"/>
        <v>1295145</v>
      </c>
      <c r="P847" s="102">
        <f t="shared" si="494"/>
        <v>1554800</v>
      </c>
      <c r="Q847" s="102">
        <f t="shared" si="494"/>
        <v>1513574</v>
      </c>
      <c r="R847" s="102">
        <f t="shared" si="494"/>
        <v>1496010.271125</v>
      </c>
      <c r="S847" s="102">
        <f t="shared" si="494"/>
        <v>1470637.895</v>
      </c>
      <c r="T847" s="102">
        <f aca="true" t="shared" si="495" ref="T847:Z847">SUM(T834:T846)</f>
        <v>1422702.154285</v>
      </c>
      <c r="U847" s="102">
        <f t="shared" si="495"/>
        <v>1353282</v>
      </c>
      <c r="V847" s="102">
        <f t="shared" si="495"/>
        <v>1415565.34</v>
      </c>
      <c r="W847" s="102">
        <f t="shared" si="495"/>
        <v>1369301</v>
      </c>
      <c r="X847" s="102">
        <f t="shared" si="495"/>
        <v>1535346.48937</v>
      </c>
      <c r="Y847" s="36">
        <f t="shared" si="495"/>
        <v>1464642.3</v>
      </c>
      <c r="Z847" s="36">
        <f t="shared" si="495"/>
        <v>1478714.071305</v>
      </c>
      <c r="AA847" s="36">
        <f aca="true" t="shared" si="496" ref="AA847:AF847">SUM(AA834:AA846)</f>
        <v>1475810</v>
      </c>
      <c r="AB847" s="36">
        <f t="shared" si="496"/>
        <v>1740866.24136</v>
      </c>
      <c r="AC847" s="36">
        <f t="shared" si="496"/>
        <v>1731923</v>
      </c>
      <c r="AD847" s="36">
        <f t="shared" si="496"/>
        <v>2149278.086095</v>
      </c>
      <c r="AE847" s="36">
        <f t="shared" si="496"/>
        <v>1898510</v>
      </c>
      <c r="AF847" s="36">
        <f t="shared" si="496"/>
        <v>1838587.20969</v>
      </c>
      <c r="AG847" s="36">
        <f>SUM(AG834:AG846)</f>
        <v>1737215</v>
      </c>
      <c r="AH847" s="36">
        <f>SUM(AH834:AH846)</f>
        <v>1889533.5631</v>
      </c>
      <c r="AI847" s="36">
        <f>SUM(AI834:AI846)</f>
        <v>1889533.5631</v>
      </c>
      <c r="AJ847" s="36">
        <f>SUM(AJ834:AJ846)</f>
        <v>1935986</v>
      </c>
      <c r="AK847" s="210">
        <f t="shared" si="488"/>
        <v>46452.43690000009</v>
      </c>
      <c r="AL847" s="213">
        <f t="shared" si="489"/>
        <v>0.024584076095366867</v>
      </c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</row>
    <row r="848" spans="1:75" s="24" customFormat="1" ht="12" customHeight="1">
      <c r="A848" s="97"/>
      <c r="B848" s="95" t="s">
        <v>328</v>
      </c>
      <c r="C848" s="5"/>
      <c r="D848" s="4"/>
      <c r="E848" s="5"/>
      <c r="F848" s="102">
        <f>SUM(F847+F833)</f>
        <v>1354699</v>
      </c>
      <c r="G848" s="102">
        <f>SUM(G847+G833)</f>
        <v>1512412</v>
      </c>
      <c r="H848" s="102">
        <f aca="true" t="shared" si="497" ref="H848:Z848">SUM(H833+H847)</f>
        <v>1362279.5065</v>
      </c>
      <c r="I848" s="102">
        <f t="shared" si="497"/>
        <v>1362076</v>
      </c>
      <c r="J848" s="102">
        <f t="shared" si="497"/>
        <v>1389935</v>
      </c>
      <c r="K848" s="102">
        <f t="shared" si="497"/>
        <v>1380464</v>
      </c>
      <c r="L848" s="102">
        <f t="shared" si="497"/>
        <v>1395626</v>
      </c>
      <c r="M848" s="102">
        <f t="shared" si="497"/>
        <v>1387016</v>
      </c>
      <c r="N848" s="102">
        <f t="shared" si="497"/>
        <v>1350090</v>
      </c>
      <c r="O848" s="102">
        <f t="shared" si="497"/>
        <v>1302613</v>
      </c>
      <c r="P848" s="102">
        <f t="shared" si="497"/>
        <v>1565332</v>
      </c>
      <c r="Q848" s="102">
        <f t="shared" si="497"/>
        <v>1523385</v>
      </c>
      <c r="R848" s="102">
        <f t="shared" si="497"/>
        <v>1508147.808625</v>
      </c>
      <c r="S848" s="102">
        <f t="shared" si="497"/>
        <v>1482862.895</v>
      </c>
      <c r="T848" s="102">
        <f t="shared" si="497"/>
        <v>1435321.963785</v>
      </c>
      <c r="U848" s="102">
        <f t="shared" si="497"/>
        <v>1363311</v>
      </c>
      <c r="V848" s="102">
        <f t="shared" si="497"/>
        <v>1428690.34</v>
      </c>
      <c r="W848" s="102">
        <f t="shared" si="497"/>
        <v>1381640</v>
      </c>
      <c r="X848" s="102">
        <f t="shared" si="497"/>
        <v>1548095.47887</v>
      </c>
      <c r="Y848" s="36">
        <f t="shared" si="497"/>
        <v>1476824.3</v>
      </c>
      <c r="Z848" s="36">
        <f t="shared" si="497"/>
        <v>1491717.114805</v>
      </c>
      <c r="AA848" s="36">
        <f aca="true" t="shared" si="498" ref="AA848:AF848">SUM(AA833+AA847)</f>
        <v>1487313</v>
      </c>
      <c r="AB848" s="36">
        <f t="shared" si="498"/>
        <v>1755299.9533600002</v>
      </c>
      <c r="AC848" s="36">
        <f t="shared" si="498"/>
        <v>1742887</v>
      </c>
      <c r="AD848" s="36">
        <f t="shared" si="498"/>
        <v>2163962.622595</v>
      </c>
      <c r="AE848" s="36">
        <f t="shared" si="498"/>
        <v>1910709</v>
      </c>
      <c r="AF848" s="36">
        <f t="shared" si="498"/>
        <v>1853423.53269</v>
      </c>
      <c r="AG848" s="36">
        <f>SUM(AG833+AG847)</f>
        <v>1746767</v>
      </c>
      <c r="AH848" s="36">
        <f>SUM(AH833+AH847)</f>
        <v>1904798.3331</v>
      </c>
      <c r="AI848" s="36">
        <f>SUM(AI833+AI847)</f>
        <v>1904798.3331</v>
      </c>
      <c r="AJ848" s="36">
        <f>SUM(AJ833+AJ847)</f>
        <v>1951586.638</v>
      </c>
      <c r="AK848" s="210">
        <f t="shared" si="488"/>
        <v>46788.304900000105</v>
      </c>
      <c r="AL848" s="213">
        <f t="shared" si="489"/>
        <v>0.02456339030066957</v>
      </c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</row>
    <row r="849" spans="1:24" ht="12" customHeight="1">
      <c r="A849" s="94"/>
      <c r="B849" s="95"/>
      <c r="F849" s="103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</row>
    <row r="850" spans="1:75" ht="12" customHeight="1">
      <c r="A850" s="75">
        <v>840</v>
      </c>
      <c r="B850" s="75" t="s">
        <v>329</v>
      </c>
      <c r="C850" s="3" t="s">
        <v>1</v>
      </c>
      <c r="D850" s="6" t="s">
        <v>2</v>
      </c>
      <c r="E850" s="6" t="s">
        <v>1</v>
      </c>
      <c r="F850" s="3" t="s">
        <v>2</v>
      </c>
      <c r="G850" s="3" t="s">
        <v>330</v>
      </c>
      <c r="H850" s="3" t="s">
        <v>2</v>
      </c>
      <c r="I850" s="6" t="s">
        <v>1</v>
      </c>
      <c r="J850" s="6" t="s">
        <v>2</v>
      </c>
      <c r="K850" s="6" t="s">
        <v>1</v>
      </c>
      <c r="L850" s="6" t="s">
        <v>2</v>
      </c>
      <c r="M850" s="6" t="s">
        <v>1</v>
      </c>
      <c r="N850" s="6" t="s">
        <v>2</v>
      </c>
      <c r="O850" s="6" t="s">
        <v>1</v>
      </c>
      <c r="P850" s="6" t="s">
        <v>2</v>
      </c>
      <c r="Q850" s="6" t="s">
        <v>1</v>
      </c>
      <c r="R850" s="6" t="s">
        <v>2</v>
      </c>
      <c r="S850" s="6" t="s">
        <v>1</v>
      </c>
      <c r="T850" s="6" t="s">
        <v>2</v>
      </c>
      <c r="U850" s="6" t="s">
        <v>41</v>
      </c>
      <c r="V850" s="6" t="s">
        <v>2</v>
      </c>
      <c r="W850" s="6" t="s">
        <v>41</v>
      </c>
      <c r="X850" s="6" t="s">
        <v>2</v>
      </c>
      <c r="Y850" s="6" t="s">
        <v>1</v>
      </c>
      <c r="Z850" s="6" t="s">
        <v>2</v>
      </c>
      <c r="AA850" s="6" t="s">
        <v>1</v>
      </c>
      <c r="AB850" s="6" t="s">
        <v>2</v>
      </c>
      <c r="AC850" s="3" t="s">
        <v>1</v>
      </c>
      <c r="AD850" s="3" t="s">
        <v>2</v>
      </c>
      <c r="AE850" s="3" t="s">
        <v>1</v>
      </c>
      <c r="AF850" s="3" t="s">
        <v>2</v>
      </c>
      <c r="AG850" s="3" t="s">
        <v>1</v>
      </c>
      <c r="AH850" s="3" t="s">
        <v>2</v>
      </c>
      <c r="AI850" s="3" t="s">
        <v>3</v>
      </c>
      <c r="AJ850" s="3" t="s">
        <v>2</v>
      </c>
      <c r="AK850" s="197" t="s">
        <v>461</v>
      </c>
      <c r="AL850" s="197" t="s">
        <v>462</v>
      </c>
      <c r="AP850" s="83"/>
      <c r="AQ850" s="83"/>
      <c r="AR850" s="83"/>
      <c r="AS850" s="83"/>
      <c r="AT850" s="83"/>
      <c r="AU850" s="83"/>
      <c r="AV850" s="83"/>
      <c r="AW850" s="83"/>
      <c r="AX850" s="83"/>
      <c r="AY850" s="83"/>
      <c r="AZ850" s="83"/>
      <c r="BA850" s="83"/>
      <c r="BB850" s="83"/>
      <c r="BC850" s="83"/>
      <c r="BD850" s="83"/>
      <c r="BE850" s="83"/>
      <c r="BF850" s="83"/>
      <c r="BG850" s="83"/>
      <c r="BH850" s="107"/>
      <c r="BI850" s="107"/>
      <c r="BJ850" s="107"/>
      <c r="BK850" s="107"/>
      <c r="BL850" s="107"/>
      <c r="BM850" s="107"/>
      <c r="BN850" s="107"/>
      <c r="BO850" s="107"/>
      <c r="BP850" s="107"/>
      <c r="BQ850" s="107"/>
      <c r="BR850" s="107"/>
      <c r="BS850" s="107"/>
      <c r="BT850" s="107"/>
      <c r="BU850" s="107"/>
      <c r="BV850" s="107"/>
      <c r="BW850" s="107"/>
    </row>
    <row r="851" spans="1:75" ht="12" customHeight="1">
      <c r="A851" s="105"/>
      <c r="B851" s="75"/>
      <c r="C851" s="3" t="s">
        <v>4</v>
      </c>
      <c r="D851" s="6" t="s">
        <v>5</v>
      </c>
      <c r="E851" s="6" t="s">
        <v>5</v>
      </c>
      <c r="F851" s="3" t="s">
        <v>6</v>
      </c>
      <c r="G851" s="3" t="s">
        <v>6</v>
      </c>
      <c r="H851" s="3" t="s">
        <v>7</v>
      </c>
      <c r="I851" s="6" t="s">
        <v>7</v>
      </c>
      <c r="J851" s="6" t="s">
        <v>8</v>
      </c>
      <c r="K851" s="6" t="s">
        <v>303</v>
      </c>
      <c r="L851" s="6" t="s">
        <v>304</v>
      </c>
      <c r="M851" s="6" t="s">
        <v>304</v>
      </c>
      <c r="N851" s="6" t="s">
        <v>42</v>
      </c>
      <c r="O851" s="6" t="s">
        <v>10</v>
      </c>
      <c r="P851" s="6" t="s">
        <v>43</v>
      </c>
      <c r="Q851" s="6" t="s">
        <v>43</v>
      </c>
      <c r="R851" s="6" t="s">
        <v>44</v>
      </c>
      <c r="S851" s="6" t="s">
        <v>12</v>
      </c>
      <c r="T851" s="6" t="s">
        <v>13</v>
      </c>
      <c r="U851" s="6" t="s">
        <v>13</v>
      </c>
      <c r="V851" s="6" t="s">
        <v>14</v>
      </c>
      <c r="W851" s="6" t="s">
        <v>14</v>
      </c>
      <c r="X851" s="6" t="s">
        <v>15</v>
      </c>
      <c r="Y851" s="6" t="s">
        <v>15</v>
      </c>
      <c r="Z851" s="6" t="s">
        <v>16</v>
      </c>
      <c r="AA851" s="6" t="s">
        <v>16</v>
      </c>
      <c r="AB851" s="6" t="s">
        <v>17</v>
      </c>
      <c r="AC851" s="6" t="s">
        <v>17</v>
      </c>
      <c r="AD851" s="6" t="s">
        <v>427</v>
      </c>
      <c r="AE851" s="6" t="s">
        <v>427</v>
      </c>
      <c r="AF851" s="6" t="s">
        <v>439</v>
      </c>
      <c r="AG851" s="6" t="s">
        <v>439</v>
      </c>
      <c r="AH851" s="6" t="s">
        <v>452</v>
      </c>
      <c r="AI851" s="6" t="s">
        <v>452</v>
      </c>
      <c r="AJ851" s="6" t="s">
        <v>464</v>
      </c>
      <c r="AK851" s="198" t="s">
        <v>463</v>
      </c>
      <c r="AL851" s="198" t="s">
        <v>463</v>
      </c>
      <c r="AP851" s="83"/>
      <c r="AQ851" s="83"/>
      <c r="AR851" s="83"/>
      <c r="AS851" s="83"/>
      <c r="AT851" s="83"/>
      <c r="AU851" s="83"/>
      <c r="AV851" s="83"/>
      <c r="AW851" s="83"/>
      <c r="AX851" s="83"/>
      <c r="AY851" s="83"/>
      <c r="AZ851" s="83"/>
      <c r="BA851" s="83"/>
      <c r="BB851" s="83"/>
      <c r="BC851" s="83"/>
      <c r="BD851" s="83"/>
      <c r="BE851" s="83"/>
      <c r="BF851" s="83"/>
      <c r="BG851" s="83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</row>
    <row r="852" spans="1:75" s="107" customFormat="1" ht="12" customHeight="1">
      <c r="A852" s="80"/>
      <c r="B852" s="85" t="s">
        <v>305</v>
      </c>
      <c r="C852" s="80"/>
      <c r="D852" s="81"/>
      <c r="E852" s="80"/>
      <c r="F852" s="106"/>
      <c r="G852" s="106"/>
      <c r="H852" s="106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184"/>
      <c r="AL852" s="80"/>
      <c r="AM852" s="83"/>
      <c r="AN852" s="83"/>
      <c r="AO852" s="83"/>
      <c r="AP852" s="83"/>
      <c r="AQ852" s="83"/>
      <c r="AR852" s="83"/>
      <c r="AS852" s="83"/>
      <c r="AT852" s="83"/>
      <c r="AU852" s="83"/>
      <c r="AV852" s="83"/>
      <c r="AW852" s="83"/>
      <c r="AX852" s="83"/>
      <c r="AY852" s="83"/>
      <c r="AZ852" s="83"/>
      <c r="BA852" s="83"/>
      <c r="BB852" s="83"/>
      <c r="BC852" s="83"/>
      <c r="BD852" s="83"/>
      <c r="BE852" s="83"/>
      <c r="BF852" s="83"/>
      <c r="BG852" s="83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</row>
    <row r="853" spans="1:75" s="80" customFormat="1" ht="12" customHeight="1">
      <c r="A853" s="80" t="s">
        <v>331</v>
      </c>
      <c r="B853" s="85" t="s">
        <v>332</v>
      </c>
      <c r="D853" s="81"/>
      <c r="F853" s="106"/>
      <c r="G853" s="106"/>
      <c r="H853" s="106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>
        <v>1300</v>
      </c>
      <c r="V853" s="82">
        <v>1000</v>
      </c>
      <c r="W853" s="108">
        <v>4520</v>
      </c>
      <c r="X853" s="108">
        <v>1000</v>
      </c>
      <c r="Y853" s="108">
        <v>7860</v>
      </c>
      <c r="Z853" s="108">
        <v>4000</v>
      </c>
      <c r="AA853" s="108">
        <v>7350</v>
      </c>
      <c r="AB853" s="108">
        <v>4000</v>
      </c>
      <c r="AC853" s="108">
        <v>7135</v>
      </c>
      <c r="AD853" s="108">
        <v>4500</v>
      </c>
      <c r="AE853" s="108">
        <v>3361</v>
      </c>
      <c r="AF853" s="108">
        <v>4500</v>
      </c>
      <c r="AG853" s="108">
        <v>4175</v>
      </c>
      <c r="AH853" s="108">
        <v>4500</v>
      </c>
      <c r="AI853" s="108">
        <v>4500</v>
      </c>
      <c r="AJ853" s="108">
        <v>4500</v>
      </c>
      <c r="AK853" s="184">
        <f aca="true" t="shared" si="499" ref="AK853:AK869">SUM(AJ854-AH854)</f>
        <v>0</v>
      </c>
      <c r="AL853" s="212">
        <f>SUM(AK853/AH853)</f>
        <v>0</v>
      </c>
      <c r="AM853" s="83"/>
      <c r="AN853" s="83"/>
      <c r="AO853" s="83"/>
      <c r="AP853" s="87"/>
      <c r="AQ853" s="87"/>
      <c r="AR853" s="87"/>
      <c r="AS853" s="87"/>
      <c r="AT853" s="87"/>
      <c r="AU853" s="87"/>
      <c r="AV853" s="87"/>
      <c r="AW853" s="87"/>
      <c r="AX853" s="87"/>
      <c r="AY853" s="87"/>
      <c r="AZ853" s="87"/>
      <c r="BA853" s="87"/>
      <c r="BB853" s="87"/>
      <c r="BC853" s="87"/>
      <c r="BD853" s="87"/>
      <c r="BE853" s="87"/>
      <c r="BF853" s="87"/>
      <c r="BG853" s="87"/>
      <c r="BH853" s="85"/>
      <c r="BI853" s="85"/>
      <c r="BJ853" s="85"/>
      <c r="BK853" s="85"/>
      <c r="BL853" s="85"/>
      <c r="BM853" s="85"/>
      <c r="BN853" s="85"/>
      <c r="BO853" s="85"/>
      <c r="BP853" s="85"/>
      <c r="BQ853" s="85"/>
      <c r="BR853" s="85"/>
      <c r="BS853" s="85"/>
      <c r="BT853" s="85"/>
      <c r="BU853" s="85"/>
      <c r="BV853" s="85"/>
      <c r="BW853" s="85"/>
    </row>
    <row r="854" spans="1:59" s="80" customFormat="1" ht="12" customHeight="1">
      <c r="A854" s="80" t="s">
        <v>333</v>
      </c>
      <c r="B854" s="85" t="s">
        <v>179</v>
      </c>
      <c r="D854" s="81"/>
      <c r="F854" s="106"/>
      <c r="G854" s="106"/>
      <c r="H854" s="106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>
        <v>822</v>
      </c>
      <c r="V854" s="82">
        <v>500</v>
      </c>
      <c r="W854" s="108">
        <v>496</v>
      </c>
      <c r="X854" s="108">
        <v>500</v>
      </c>
      <c r="Y854" s="108">
        <v>346</v>
      </c>
      <c r="Z854" s="108">
        <v>200</v>
      </c>
      <c r="AA854" s="108">
        <v>338</v>
      </c>
      <c r="AB854" s="108">
        <v>200</v>
      </c>
      <c r="AC854" s="108">
        <v>266</v>
      </c>
      <c r="AD854" s="108">
        <v>200</v>
      </c>
      <c r="AE854" s="108">
        <v>350</v>
      </c>
      <c r="AF854" s="108">
        <v>200</v>
      </c>
      <c r="AG854" s="108">
        <v>324</v>
      </c>
      <c r="AH854" s="108">
        <v>200</v>
      </c>
      <c r="AI854" s="108">
        <v>200</v>
      </c>
      <c r="AJ854" s="108">
        <v>200</v>
      </c>
      <c r="AK854" s="184">
        <f t="shared" si="499"/>
        <v>0</v>
      </c>
      <c r="AL854" s="212">
        <f aca="true" t="shared" si="500" ref="AL854:AL869">SUM(AK854/AH854)</f>
        <v>0</v>
      </c>
      <c r="AM854" s="83"/>
      <c r="AN854" s="83"/>
      <c r="AO854" s="83"/>
      <c r="AP854" s="83"/>
      <c r="AQ854" s="83"/>
      <c r="AR854" s="83"/>
      <c r="AS854" s="83"/>
      <c r="AT854" s="83"/>
      <c r="AU854" s="83"/>
      <c r="AV854" s="83"/>
      <c r="AW854" s="83"/>
      <c r="AX854" s="83"/>
      <c r="AY854" s="83"/>
      <c r="AZ854" s="83"/>
      <c r="BA854" s="83"/>
      <c r="BB854" s="83"/>
      <c r="BC854" s="83"/>
      <c r="BD854" s="83"/>
      <c r="BE854" s="83"/>
      <c r="BF854" s="83"/>
      <c r="BG854" s="83"/>
    </row>
    <row r="855" spans="2:75" s="85" customFormat="1" ht="12" customHeight="1">
      <c r="B855" s="85" t="s">
        <v>334</v>
      </c>
      <c r="D855" s="86"/>
      <c r="F855" s="106"/>
      <c r="G855" s="106"/>
      <c r="H855" s="106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>
        <f aca="true" t="shared" si="501" ref="U855:Z855">SUM(U853:U854)</f>
        <v>2122</v>
      </c>
      <c r="V855" s="82">
        <f t="shared" si="501"/>
        <v>1500</v>
      </c>
      <c r="W855" s="82">
        <f t="shared" si="501"/>
        <v>5016</v>
      </c>
      <c r="X855" s="82">
        <f t="shared" si="501"/>
        <v>1500</v>
      </c>
      <c r="Y855" s="82">
        <f t="shared" si="501"/>
        <v>8206</v>
      </c>
      <c r="Z855" s="82">
        <f t="shared" si="501"/>
        <v>4200</v>
      </c>
      <c r="AA855" s="82">
        <f aca="true" t="shared" si="502" ref="AA855:AF855">SUM(AA853:AA854)</f>
        <v>7688</v>
      </c>
      <c r="AB855" s="82">
        <f t="shared" si="502"/>
        <v>4200</v>
      </c>
      <c r="AC855" s="82">
        <f t="shared" si="502"/>
        <v>7401</v>
      </c>
      <c r="AD855" s="82">
        <f t="shared" si="502"/>
        <v>4700</v>
      </c>
      <c r="AE855" s="82">
        <f t="shared" si="502"/>
        <v>3711</v>
      </c>
      <c r="AF855" s="82">
        <f t="shared" si="502"/>
        <v>4700</v>
      </c>
      <c r="AG855" s="82">
        <f>SUM(AG853:AG854)</f>
        <v>4499</v>
      </c>
      <c r="AH855" s="82">
        <f>SUM(AH853:AH854)</f>
        <v>4700</v>
      </c>
      <c r="AI855" s="82">
        <f>SUM(AI853:AI854)</f>
        <v>4700</v>
      </c>
      <c r="AJ855" s="82">
        <f>SUM(AJ853:AJ854)</f>
        <v>4700</v>
      </c>
      <c r="AK855" s="184">
        <f t="shared" si="499"/>
        <v>0</v>
      </c>
      <c r="AL855" s="212">
        <f t="shared" si="500"/>
        <v>0</v>
      </c>
      <c r="AM855" s="87"/>
      <c r="AN855" s="87"/>
      <c r="AO855" s="8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</row>
    <row r="856" spans="2:75" s="80" customFormat="1" ht="12" customHeight="1">
      <c r="B856" s="85"/>
      <c r="D856" s="81"/>
      <c r="F856" s="106"/>
      <c r="G856" s="106"/>
      <c r="H856" s="106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  <c r="AA856" s="82"/>
      <c r="AB856" s="82"/>
      <c r="AC856" s="82"/>
      <c r="AD856" s="82"/>
      <c r="AE856" s="82"/>
      <c r="AF856" s="82"/>
      <c r="AG856" s="82"/>
      <c r="AH856" s="82"/>
      <c r="AI856" s="82"/>
      <c r="AJ856" s="82"/>
      <c r="AK856" s="184"/>
      <c r="AL856" s="212"/>
      <c r="AM856" s="83"/>
      <c r="AN856" s="83"/>
      <c r="AO856" s="83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</row>
    <row r="857" spans="2:75" s="27" customFormat="1" ht="12" customHeight="1">
      <c r="B857" s="5" t="s">
        <v>323</v>
      </c>
      <c r="D857" s="28"/>
      <c r="AK857" s="184"/>
      <c r="AL857" s="212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</row>
    <row r="858" spans="1:75" ht="12" customHeight="1">
      <c r="A858" s="27">
        <v>1002</v>
      </c>
      <c r="B858" s="5" t="s">
        <v>91</v>
      </c>
      <c r="F858" s="34">
        <v>2900</v>
      </c>
      <c r="G858" s="34">
        <v>2630</v>
      </c>
      <c r="H858" s="34">
        <v>3800</v>
      </c>
      <c r="I858" s="34">
        <v>3800</v>
      </c>
      <c r="J858" s="34">
        <v>3800</v>
      </c>
      <c r="K858" s="34">
        <v>2906</v>
      </c>
      <c r="L858" s="34">
        <v>3800</v>
      </c>
      <c r="M858" s="34">
        <v>2562</v>
      </c>
      <c r="N858" s="34">
        <v>3800</v>
      </c>
      <c r="O858" s="34">
        <v>2729</v>
      </c>
      <c r="P858" s="34">
        <v>3800</v>
      </c>
      <c r="Q858" s="34">
        <v>2048</v>
      </c>
      <c r="R858" s="34">
        <v>3800</v>
      </c>
      <c r="S858" s="34">
        <v>3800</v>
      </c>
      <c r="T858" s="34">
        <v>3952</v>
      </c>
      <c r="U858" s="34">
        <v>3952</v>
      </c>
      <c r="V858" s="34">
        <v>2500</v>
      </c>
      <c r="W858" s="34">
        <v>1175</v>
      </c>
      <c r="X858" s="34">
        <v>2500</v>
      </c>
      <c r="Y858" s="34">
        <v>1352</v>
      </c>
      <c r="Z858" s="34">
        <v>2500</v>
      </c>
      <c r="AA858" s="34">
        <v>1495</v>
      </c>
      <c r="AB858" s="34">
        <v>2500</v>
      </c>
      <c r="AC858" s="34">
        <v>1950</v>
      </c>
      <c r="AD858" s="34">
        <v>2500</v>
      </c>
      <c r="AE858" s="34">
        <v>1345</v>
      </c>
      <c r="AF858" s="34">
        <v>2500</v>
      </c>
      <c r="AG858" s="34">
        <v>1965</v>
      </c>
      <c r="AH858" s="34">
        <v>2500</v>
      </c>
      <c r="AI858" s="34">
        <v>2500</v>
      </c>
      <c r="AJ858" s="34">
        <v>2500</v>
      </c>
      <c r="AK858" s="184">
        <f t="shared" si="499"/>
        <v>0</v>
      </c>
      <c r="AL858" s="212">
        <f t="shared" si="500"/>
        <v>0</v>
      </c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</row>
    <row r="859" spans="1:38" ht="12" customHeight="1">
      <c r="A859" s="27">
        <v>1020</v>
      </c>
      <c r="B859" s="5" t="s">
        <v>93</v>
      </c>
      <c r="F859" s="34">
        <v>200</v>
      </c>
      <c r="G859" s="34">
        <v>201</v>
      </c>
      <c r="H859" s="34">
        <v>290</v>
      </c>
      <c r="I859" s="34">
        <v>290</v>
      </c>
      <c r="J859" s="34">
        <v>290</v>
      </c>
      <c r="K859" s="34">
        <v>184</v>
      </c>
      <c r="L859" s="34">
        <v>290</v>
      </c>
      <c r="M859" s="34">
        <v>245</v>
      </c>
      <c r="N859" s="34">
        <v>290</v>
      </c>
      <c r="O859" s="34">
        <v>159</v>
      </c>
      <c r="P859" s="34">
        <v>290</v>
      </c>
      <c r="Q859" s="34">
        <v>141</v>
      </c>
      <c r="R859" s="34">
        <v>290</v>
      </c>
      <c r="S859" s="34">
        <v>290</v>
      </c>
      <c r="T859" s="34">
        <v>302</v>
      </c>
      <c r="U859" s="34">
        <v>302</v>
      </c>
      <c r="V859" s="34">
        <v>191</v>
      </c>
      <c r="W859" s="34">
        <v>0</v>
      </c>
      <c r="X859" s="34">
        <v>191</v>
      </c>
      <c r="Y859" s="34">
        <v>191</v>
      </c>
      <c r="Z859" s="34">
        <v>191</v>
      </c>
      <c r="AA859" s="34">
        <v>78</v>
      </c>
      <c r="AB859" s="34">
        <v>191</v>
      </c>
      <c r="AC859" s="34">
        <v>149</v>
      </c>
      <c r="AD859" s="34">
        <v>191</v>
      </c>
      <c r="AE859" s="34">
        <v>103</v>
      </c>
      <c r="AF859" s="34">
        <v>191</v>
      </c>
      <c r="AG859" s="34">
        <v>135</v>
      </c>
      <c r="AH859" s="34">
        <v>191</v>
      </c>
      <c r="AI859" s="34">
        <v>191</v>
      </c>
      <c r="AJ859" s="34">
        <v>191</v>
      </c>
      <c r="AK859" s="184">
        <f t="shared" si="499"/>
        <v>0</v>
      </c>
      <c r="AL859" s="212">
        <f t="shared" si="500"/>
        <v>0</v>
      </c>
    </row>
    <row r="860" spans="1:75" s="24" customFormat="1" ht="12" customHeight="1">
      <c r="A860" s="5"/>
      <c r="B860" s="26" t="s">
        <v>310</v>
      </c>
      <c r="C860" s="5"/>
      <c r="D860" s="4"/>
      <c r="E860" s="5"/>
      <c r="F860" s="33">
        <f aca="true" t="shared" si="503" ref="F860:X860">SUM(F858:F859)</f>
        <v>3100</v>
      </c>
      <c r="G860" s="33">
        <f t="shared" si="503"/>
        <v>2831</v>
      </c>
      <c r="H860" s="33">
        <f t="shared" si="503"/>
        <v>4090</v>
      </c>
      <c r="I860" s="33">
        <f t="shared" si="503"/>
        <v>4090</v>
      </c>
      <c r="J860" s="33">
        <f t="shared" si="503"/>
        <v>4090</v>
      </c>
      <c r="K860" s="33">
        <f t="shared" si="503"/>
        <v>3090</v>
      </c>
      <c r="L860" s="33">
        <f t="shared" si="503"/>
        <v>4090</v>
      </c>
      <c r="M860" s="33">
        <f t="shared" si="503"/>
        <v>2807</v>
      </c>
      <c r="N860" s="33">
        <f t="shared" si="503"/>
        <v>4090</v>
      </c>
      <c r="O860" s="33">
        <f t="shared" si="503"/>
        <v>2888</v>
      </c>
      <c r="P860" s="33">
        <f t="shared" si="503"/>
        <v>4090</v>
      </c>
      <c r="Q860" s="33">
        <f t="shared" si="503"/>
        <v>2189</v>
      </c>
      <c r="R860" s="33">
        <f t="shared" si="503"/>
        <v>4090</v>
      </c>
      <c r="S860" s="33">
        <f t="shared" si="503"/>
        <v>4090</v>
      </c>
      <c r="T860" s="33">
        <f t="shared" si="503"/>
        <v>4254</v>
      </c>
      <c r="U860" s="33">
        <f t="shared" si="503"/>
        <v>4254</v>
      </c>
      <c r="V860" s="33">
        <f t="shared" si="503"/>
        <v>2691</v>
      </c>
      <c r="W860" s="33">
        <f t="shared" si="503"/>
        <v>1175</v>
      </c>
      <c r="X860" s="33">
        <f t="shared" si="503"/>
        <v>2691</v>
      </c>
      <c r="Y860" s="33">
        <f aca="true" t="shared" si="504" ref="Y860:AD860">SUM(Y858:Y859)</f>
        <v>1543</v>
      </c>
      <c r="Z860" s="33">
        <f t="shared" si="504"/>
        <v>2691</v>
      </c>
      <c r="AA860" s="33">
        <f t="shared" si="504"/>
        <v>1573</v>
      </c>
      <c r="AB860" s="33">
        <f t="shared" si="504"/>
        <v>2691</v>
      </c>
      <c r="AC860" s="33">
        <f t="shared" si="504"/>
        <v>2099</v>
      </c>
      <c r="AD860" s="33">
        <f t="shared" si="504"/>
        <v>2691</v>
      </c>
      <c r="AE860" s="33">
        <f aca="true" t="shared" si="505" ref="AE860:AJ860">SUM(AE858:AE859)</f>
        <v>1448</v>
      </c>
      <c r="AF860" s="33">
        <f t="shared" si="505"/>
        <v>2691</v>
      </c>
      <c r="AG860" s="33">
        <f t="shared" si="505"/>
        <v>2100</v>
      </c>
      <c r="AH860" s="33">
        <f t="shared" si="505"/>
        <v>2691</v>
      </c>
      <c r="AI860" s="33">
        <f t="shared" si="505"/>
        <v>2691</v>
      </c>
      <c r="AJ860" s="33">
        <f t="shared" si="505"/>
        <v>2691</v>
      </c>
      <c r="AK860" s="184">
        <f t="shared" si="499"/>
        <v>0</v>
      </c>
      <c r="AL860" s="212">
        <f t="shared" si="500"/>
        <v>0</v>
      </c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</row>
    <row r="861" spans="1:38" ht="12" customHeight="1">
      <c r="A861" s="27"/>
      <c r="B861" s="5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184"/>
      <c r="AL861" s="212"/>
    </row>
    <row r="862" spans="1:38" ht="12" customHeight="1">
      <c r="A862" s="27">
        <v>2001</v>
      </c>
      <c r="B862" s="5" t="s">
        <v>95</v>
      </c>
      <c r="F862" s="34">
        <v>550</v>
      </c>
      <c r="G862" s="34">
        <v>0</v>
      </c>
      <c r="H862" s="34">
        <v>550</v>
      </c>
      <c r="I862" s="34">
        <v>550</v>
      </c>
      <c r="J862" s="34">
        <v>550</v>
      </c>
      <c r="K862" s="34">
        <v>0</v>
      </c>
      <c r="L862" s="34">
        <v>550</v>
      </c>
      <c r="M862" s="34">
        <v>0</v>
      </c>
      <c r="N862" s="34">
        <v>550</v>
      </c>
      <c r="O862" s="34">
        <v>0</v>
      </c>
      <c r="P862" s="34">
        <v>550</v>
      </c>
      <c r="Q862" s="34">
        <v>0</v>
      </c>
      <c r="R862" s="34">
        <v>550</v>
      </c>
      <c r="S862" s="34">
        <v>550</v>
      </c>
      <c r="T862" s="34">
        <v>550</v>
      </c>
      <c r="U862" s="34">
        <v>550</v>
      </c>
      <c r="V862" s="34">
        <v>550</v>
      </c>
      <c r="W862" s="34">
        <v>0</v>
      </c>
      <c r="X862" s="34">
        <v>550</v>
      </c>
      <c r="Y862" s="34">
        <v>0</v>
      </c>
      <c r="Z862" s="34">
        <v>550</v>
      </c>
      <c r="AA862" s="34">
        <v>0</v>
      </c>
      <c r="AB862" s="34">
        <v>550</v>
      </c>
      <c r="AC862" s="34">
        <v>0</v>
      </c>
      <c r="AD862" s="34">
        <v>550</v>
      </c>
      <c r="AE862" s="34">
        <v>0</v>
      </c>
      <c r="AF862" s="34">
        <v>550</v>
      </c>
      <c r="AG862" s="34">
        <v>0</v>
      </c>
      <c r="AH862" s="34">
        <v>550</v>
      </c>
      <c r="AI862" s="34">
        <v>550</v>
      </c>
      <c r="AJ862" s="34">
        <v>550</v>
      </c>
      <c r="AK862" s="184">
        <f t="shared" si="499"/>
        <v>0</v>
      </c>
      <c r="AL862" s="212">
        <f t="shared" si="500"/>
        <v>0</v>
      </c>
    </row>
    <row r="863" spans="1:38" ht="12" customHeight="1">
      <c r="A863" s="27">
        <v>2002</v>
      </c>
      <c r="B863" s="5" t="s">
        <v>96</v>
      </c>
      <c r="F863" s="34">
        <v>600</v>
      </c>
      <c r="G863" s="34">
        <v>339</v>
      </c>
      <c r="H863" s="34">
        <v>400</v>
      </c>
      <c r="I863" s="34">
        <v>400</v>
      </c>
      <c r="J863" s="34">
        <v>400</v>
      </c>
      <c r="K863" s="34">
        <v>484</v>
      </c>
      <c r="L863" s="34">
        <v>400</v>
      </c>
      <c r="M863" s="34">
        <v>540</v>
      </c>
      <c r="N863" s="34">
        <v>400</v>
      </c>
      <c r="O863" s="34">
        <v>334</v>
      </c>
      <c r="P863" s="34">
        <v>650</v>
      </c>
      <c r="Q863" s="34">
        <v>569</v>
      </c>
      <c r="R863" s="34">
        <v>650</v>
      </c>
      <c r="S863" s="34">
        <v>650</v>
      </c>
      <c r="T863" s="34">
        <v>690</v>
      </c>
      <c r="U863" s="34">
        <v>690</v>
      </c>
      <c r="V863" s="34">
        <v>690</v>
      </c>
      <c r="W863" s="34">
        <v>427</v>
      </c>
      <c r="X863" s="34">
        <v>690</v>
      </c>
      <c r="Y863" s="34">
        <v>316</v>
      </c>
      <c r="Z863" s="34">
        <v>690</v>
      </c>
      <c r="AA863" s="34">
        <v>323</v>
      </c>
      <c r="AB863" s="34">
        <v>690</v>
      </c>
      <c r="AC863" s="34">
        <v>242</v>
      </c>
      <c r="AD863" s="34">
        <v>690</v>
      </c>
      <c r="AE863" s="34">
        <v>454</v>
      </c>
      <c r="AF863" s="34">
        <v>350</v>
      </c>
      <c r="AG863" s="34">
        <v>436</v>
      </c>
      <c r="AH863" s="34">
        <v>350</v>
      </c>
      <c r="AI863" s="34">
        <v>350</v>
      </c>
      <c r="AJ863" s="34">
        <v>350</v>
      </c>
      <c r="AK863" s="184">
        <f t="shared" si="499"/>
        <v>0</v>
      </c>
      <c r="AL863" s="212">
        <f t="shared" si="500"/>
        <v>0</v>
      </c>
    </row>
    <row r="864" spans="1:38" ht="12" customHeight="1">
      <c r="A864" s="27">
        <v>2003</v>
      </c>
      <c r="B864" s="5" t="s">
        <v>275</v>
      </c>
      <c r="F864" s="34">
        <v>300</v>
      </c>
      <c r="G864" s="34">
        <v>536</v>
      </c>
      <c r="H864" s="34">
        <v>400</v>
      </c>
      <c r="I864" s="34">
        <v>400</v>
      </c>
      <c r="J864" s="34">
        <v>400</v>
      </c>
      <c r="K864" s="34">
        <v>297</v>
      </c>
      <c r="L864" s="34">
        <v>400</v>
      </c>
      <c r="M864" s="34">
        <v>314</v>
      </c>
      <c r="N864" s="34">
        <v>400</v>
      </c>
      <c r="O864" s="34">
        <v>208</v>
      </c>
      <c r="P864" s="34">
        <v>400</v>
      </c>
      <c r="Q864" s="34">
        <v>240</v>
      </c>
      <c r="R864" s="34">
        <v>400</v>
      </c>
      <c r="S864" s="34">
        <v>400</v>
      </c>
      <c r="T864" s="34">
        <v>400</v>
      </c>
      <c r="U864" s="34">
        <v>400</v>
      </c>
      <c r="V864" s="34">
        <v>400</v>
      </c>
      <c r="W864" s="34">
        <v>534</v>
      </c>
      <c r="X864" s="34">
        <v>400</v>
      </c>
      <c r="Y864" s="34">
        <v>352</v>
      </c>
      <c r="Z864" s="34">
        <v>400</v>
      </c>
      <c r="AA864" s="34">
        <v>354</v>
      </c>
      <c r="AB864" s="34">
        <v>400</v>
      </c>
      <c r="AC864" s="34">
        <v>152</v>
      </c>
      <c r="AD864" s="34">
        <v>400</v>
      </c>
      <c r="AE864" s="34">
        <v>366</v>
      </c>
      <c r="AF864" s="34">
        <v>200</v>
      </c>
      <c r="AG864" s="34">
        <v>454</v>
      </c>
      <c r="AH864" s="34">
        <v>200</v>
      </c>
      <c r="AI864" s="34">
        <v>200</v>
      </c>
      <c r="AJ864" s="34">
        <v>200</v>
      </c>
      <c r="AK864" s="184">
        <f t="shared" si="499"/>
        <v>0</v>
      </c>
      <c r="AL864" s="212">
        <f t="shared" si="500"/>
        <v>0</v>
      </c>
    </row>
    <row r="865" spans="1:38" ht="12" customHeight="1">
      <c r="A865" s="27">
        <v>2035</v>
      </c>
      <c r="B865" s="5" t="s">
        <v>112</v>
      </c>
      <c r="F865" s="34">
        <v>1000</v>
      </c>
      <c r="G865" s="34">
        <v>8781</v>
      </c>
      <c r="H865" s="34">
        <v>2500</v>
      </c>
      <c r="I865" s="34">
        <v>2500</v>
      </c>
      <c r="J865" s="34">
        <v>2500</v>
      </c>
      <c r="K865" s="34">
        <v>7456</v>
      </c>
      <c r="L865" s="34">
        <v>10000</v>
      </c>
      <c r="M865" s="34">
        <v>2879</v>
      </c>
      <c r="N865" s="34">
        <v>2500</v>
      </c>
      <c r="O865" s="34">
        <v>7445</v>
      </c>
      <c r="P865" s="34">
        <v>2500</v>
      </c>
      <c r="Q865" s="34">
        <v>2252</v>
      </c>
      <c r="R865" s="34">
        <v>2500</v>
      </c>
      <c r="S865" s="34">
        <v>2500</v>
      </c>
      <c r="T865" s="34">
        <v>2500</v>
      </c>
      <c r="U865" s="34">
        <v>2500</v>
      </c>
      <c r="V865" s="34">
        <v>2500</v>
      </c>
      <c r="W865" s="34">
        <v>751</v>
      </c>
      <c r="X865" s="34">
        <v>2500</v>
      </c>
      <c r="Y865" s="34">
        <v>5985</v>
      </c>
      <c r="Z865" s="34">
        <v>2500</v>
      </c>
      <c r="AA865" s="34">
        <v>0</v>
      </c>
      <c r="AB865" s="34">
        <v>2500</v>
      </c>
      <c r="AC865" s="34">
        <v>3379</v>
      </c>
      <c r="AD865" s="34">
        <v>2500</v>
      </c>
      <c r="AE865" s="34">
        <v>1482</v>
      </c>
      <c r="AF865" s="34">
        <v>2500</v>
      </c>
      <c r="AG865" s="34">
        <v>3800</v>
      </c>
      <c r="AH865" s="34">
        <v>2500</v>
      </c>
      <c r="AI865" s="34">
        <v>2500</v>
      </c>
      <c r="AJ865" s="34">
        <v>2500</v>
      </c>
      <c r="AK865" s="184">
        <f t="shared" si="499"/>
        <v>0</v>
      </c>
      <c r="AL865" s="212">
        <f t="shared" si="500"/>
        <v>0</v>
      </c>
    </row>
    <row r="866" spans="1:38" ht="12" customHeight="1">
      <c r="A866" s="27">
        <v>2063</v>
      </c>
      <c r="B866" s="5" t="s">
        <v>241</v>
      </c>
      <c r="F866" s="34">
        <v>450</v>
      </c>
      <c r="G866" s="34">
        <v>0</v>
      </c>
      <c r="H866" s="34">
        <v>450</v>
      </c>
      <c r="I866" s="34">
        <v>450</v>
      </c>
      <c r="J866" s="34">
        <v>450</v>
      </c>
      <c r="K866" s="34">
        <v>0</v>
      </c>
      <c r="L866" s="34">
        <v>450</v>
      </c>
      <c r="M866" s="34">
        <v>0</v>
      </c>
      <c r="N866" s="34">
        <v>450</v>
      </c>
      <c r="O866" s="34">
        <v>0</v>
      </c>
      <c r="P866" s="34">
        <v>450</v>
      </c>
      <c r="Q866" s="34">
        <v>0</v>
      </c>
      <c r="R866" s="34">
        <v>450</v>
      </c>
      <c r="S866" s="34">
        <v>450</v>
      </c>
      <c r="T866" s="34">
        <v>450</v>
      </c>
      <c r="U866" s="34">
        <v>450</v>
      </c>
      <c r="V866" s="34">
        <v>450</v>
      </c>
      <c r="W866" s="34">
        <v>0</v>
      </c>
      <c r="X866" s="34">
        <v>450</v>
      </c>
      <c r="Y866" s="34">
        <v>0</v>
      </c>
      <c r="Z866" s="34">
        <v>450</v>
      </c>
      <c r="AA866" s="34">
        <v>0</v>
      </c>
      <c r="AB866" s="34">
        <v>450</v>
      </c>
      <c r="AC866" s="34">
        <v>0</v>
      </c>
      <c r="AD866" s="34">
        <v>450</v>
      </c>
      <c r="AE866" s="34">
        <v>0</v>
      </c>
      <c r="AF866" s="34">
        <v>450</v>
      </c>
      <c r="AG866" s="34">
        <v>0</v>
      </c>
      <c r="AH866" s="34">
        <v>450</v>
      </c>
      <c r="AI866" s="34">
        <v>450</v>
      </c>
      <c r="AJ866" s="34">
        <v>450</v>
      </c>
      <c r="AK866" s="184">
        <f t="shared" si="499"/>
        <v>0</v>
      </c>
      <c r="AL866" s="212">
        <f t="shared" si="500"/>
        <v>0</v>
      </c>
    </row>
    <row r="867" spans="1:75" ht="12" customHeight="1">
      <c r="A867" s="27">
        <v>3003</v>
      </c>
      <c r="B867" s="5" t="s">
        <v>120</v>
      </c>
      <c r="F867" s="34">
        <v>500</v>
      </c>
      <c r="G867" s="34">
        <v>615</v>
      </c>
      <c r="H867" s="34">
        <v>500</v>
      </c>
      <c r="I867" s="34">
        <v>500</v>
      </c>
      <c r="J867" s="34">
        <v>650</v>
      </c>
      <c r="K867" s="34">
        <v>671</v>
      </c>
      <c r="L867" s="34">
        <v>650</v>
      </c>
      <c r="M867" s="34">
        <v>1410</v>
      </c>
      <c r="N867" s="34">
        <v>650</v>
      </c>
      <c r="O867" s="34">
        <v>1876</v>
      </c>
      <c r="P867" s="34">
        <v>1000</v>
      </c>
      <c r="Q867" s="34">
        <v>2393</v>
      </c>
      <c r="R867" s="34">
        <v>1000</v>
      </c>
      <c r="S867" s="34">
        <v>1000</v>
      </c>
      <c r="T867" s="34">
        <v>3000</v>
      </c>
      <c r="U867" s="34">
        <v>3000</v>
      </c>
      <c r="V867" s="34">
        <v>3000</v>
      </c>
      <c r="W867" s="34">
        <v>2755</v>
      </c>
      <c r="X867" s="34">
        <v>3000</v>
      </c>
      <c r="Y867" s="34">
        <v>2465</v>
      </c>
      <c r="Z867" s="34">
        <v>3250</v>
      </c>
      <c r="AA867" s="34">
        <v>1514</v>
      </c>
      <c r="AB867" s="34">
        <v>3250</v>
      </c>
      <c r="AC867" s="34">
        <v>1046</v>
      </c>
      <c r="AD867" s="34">
        <v>3250</v>
      </c>
      <c r="AE867" s="34">
        <v>2443</v>
      </c>
      <c r="AF867" s="34">
        <v>2200</v>
      </c>
      <c r="AG867" s="34">
        <v>0</v>
      </c>
      <c r="AH867" s="34">
        <v>2200</v>
      </c>
      <c r="AI867" s="34">
        <v>2200</v>
      </c>
      <c r="AJ867" s="34">
        <v>2200</v>
      </c>
      <c r="AK867" s="184">
        <f t="shared" si="499"/>
        <v>0</v>
      </c>
      <c r="AL867" s="212">
        <f t="shared" si="500"/>
        <v>0</v>
      </c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</row>
    <row r="868" spans="1:75" ht="12" customHeight="1">
      <c r="A868" s="27">
        <v>6010</v>
      </c>
      <c r="B868" s="26" t="s">
        <v>313</v>
      </c>
      <c r="F868" s="34"/>
      <c r="G868" s="34"/>
      <c r="H868" s="34">
        <v>1330</v>
      </c>
      <c r="I868" s="34">
        <v>1330</v>
      </c>
      <c r="J868" s="34">
        <v>1350</v>
      </c>
      <c r="K868" s="34">
        <v>620</v>
      </c>
      <c r="L868" s="34">
        <v>1350</v>
      </c>
      <c r="M868" s="34">
        <v>1350</v>
      </c>
      <c r="N868" s="34">
        <v>1350</v>
      </c>
      <c r="O868" s="34">
        <v>1350</v>
      </c>
      <c r="P868" s="34">
        <v>1400</v>
      </c>
      <c r="Q868" s="34">
        <v>1400</v>
      </c>
      <c r="R868" s="34">
        <v>1400</v>
      </c>
      <c r="S868" s="34">
        <v>1400</v>
      </c>
      <c r="T868" s="34">
        <v>1400</v>
      </c>
      <c r="U868" s="34">
        <f aca="true" t="shared" si="506" ref="U868:Z868">SUM(U860:U867)*0.03</f>
        <v>355.32</v>
      </c>
      <c r="V868" s="34">
        <f t="shared" si="506"/>
        <v>308.43</v>
      </c>
      <c r="W868" s="34">
        <v>202</v>
      </c>
      <c r="X868" s="34">
        <f t="shared" si="506"/>
        <v>308.43</v>
      </c>
      <c r="Y868" s="34">
        <v>308</v>
      </c>
      <c r="Z868" s="34">
        <f t="shared" si="506"/>
        <v>315.93</v>
      </c>
      <c r="AA868" s="34">
        <v>316</v>
      </c>
      <c r="AB868" s="34">
        <f>SUM(AB860:AB867)*0.03</f>
        <v>315.93</v>
      </c>
      <c r="AC868" s="34">
        <v>316</v>
      </c>
      <c r="AD868" s="34">
        <f>SUM(AD860:AD867)*0.03</f>
        <v>315.93</v>
      </c>
      <c r="AE868" s="34">
        <v>316</v>
      </c>
      <c r="AF868" s="34">
        <f>SUM(AF860:AF867)*0.03</f>
        <v>268.23</v>
      </c>
      <c r="AG868" s="34">
        <v>268</v>
      </c>
      <c r="AH868" s="34">
        <f>SUM(AH860:AH867)*0.03</f>
        <v>268.23</v>
      </c>
      <c r="AI868" s="34">
        <f>SUM(AI860:AI867)*0.03</f>
        <v>268.23</v>
      </c>
      <c r="AJ868" s="34">
        <f>SUM(AJ860:AJ867)*0.03</f>
        <v>268.23</v>
      </c>
      <c r="AK868" s="184">
        <f t="shared" si="499"/>
        <v>0</v>
      </c>
      <c r="AL868" s="212">
        <f t="shared" si="500"/>
        <v>0</v>
      </c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</row>
    <row r="869" spans="1:75" s="24" customFormat="1" ht="12" customHeight="1">
      <c r="A869" s="5"/>
      <c r="B869" s="26" t="s">
        <v>138</v>
      </c>
      <c r="C869" s="5"/>
      <c r="D869" s="4"/>
      <c r="E869" s="5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>
        <f aca="true" t="shared" si="507" ref="S869:X869">SUM(S862:S868)</f>
        <v>6950</v>
      </c>
      <c r="T869" s="33">
        <f t="shared" si="507"/>
        <v>8990</v>
      </c>
      <c r="U869" s="33">
        <f t="shared" si="507"/>
        <v>7945.32</v>
      </c>
      <c r="V869" s="33">
        <f t="shared" si="507"/>
        <v>7898.43</v>
      </c>
      <c r="W869" s="33">
        <f t="shared" si="507"/>
        <v>4669</v>
      </c>
      <c r="X869" s="33">
        <f t="shared" si="507"/>
        <v>7898.43</v>
      </c>
      <c r="Y869" s="33">
        <f aca="true" t="shared" si="508" ref="Y869:AD869">SUM(Y862:Y868)</f>
        <v>9426</v>
      </c>
      <c r="Z869" s="33">
        <f t="shared" si="508"/>
        <v>8155.93</v>
      </c>
      <c r="AA869" s="33">
        <f t="shared" si="508"/>
        <v>2507</v>
      </c>
      <c r="AB869" s="33">
        <f t="shared" si="508"/>
        <v>8155.93</v>
      </c>
      <c r="AC869" s="33">
        <f t="shared" si="508"/>
        <v>5135</v>
      </c>
      <c r="AD869" s="33">
        <f t="shared" si="508"/>
        <v>8155.93</v>
      </c>
      <c r="AE869" s="33">
        <f aca="true" t="shared" si="509" ref="AE869:AJ869">SUM(AE862:AE868)</f>
        <v>5061</v>
      </c>
      <c r="AF869" s="33">
        <f t="shared" si="509"/>
        <v>6518.23</v>
      </c>
      <c r="AG869" s="33">
        <f t="shared" si="509"/>
        <v>4958</v>
      </c>
      <c r="AH869" s="33">
        <f t="shared" si="509"/>
        <v>6518.23</v>
      </c>
      <c r="AI869" s="33">
        <f t="shared" si="509"/>
        <v>6518.23</v>
      </c>
      <c r="AJ869" s="33">
        <f t="shared" si="509"/>
        <v>6518.23</v>
      </c>
      <c r="AK869" s="184">
        <f t="shared" si="499"/>
        <v>0</v>
      </c>
      <c r="AL869" s="212">
        <f t="shared" si="500"/>
        <v>0</v>
      </c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</row>
    <row r="870" spans="1:75" s="24" customFormat="1" ht="12" customHeight="1">
      <c r="A870" s="5"/>
      <c r="B870" s="5" t="s">
        <v>335</v>
      </c>
      <c r="C870" s="5"/>
      <c r="D870" s="4"/>
      <c r="E870" s="5"/>
      <c r="F870" s="33" t="e">
        <f>SUM(F860+#REF!)</f>
        <v>#REF!</v>
      </c>
      <c r="G870" s="33" t="e">
        <f>SUM(G860+#REF!)</f>
        <v>#REF!</v>
      </c>
      <c r="H870" s="33" t="e">
        <f>SUM(H860+#REF!)</f>
        <v>#REF!</v>
      </c>
      <c r="I870" s="33" t="e">
        <f>SUM(I860+#REF!)</f>
        <v>#REF!</v>
      </c>
      <c r="J870" s="33" t="e">
        <f>SUM(J860+#REF!)</f>
        <v>#REF!</v>
      </c>
      <c r="K870" s="33" t="e">
        <f>SUM(K860+#REF!)</f>
        <v>#REF!</v>
      </c>
      <c r="L870" s="33" t="e">
        <f>SUM(L860+#REF!)</f>
        <v>#REF!</v>
      </c>
      <c r="M870" s="33" t="e">
        <f>SUM(M860+#REF!)</f>
        <v>#REF!</v>
      </c>
      <c r="N870" s="33" t="e">
        <f>SUM(N860+#REF!)</f>
        <v>#REF!</v>
      </c>
      <c r="O870" s="33" t="e">
        <f>SUM(O860+#REF!)</f>
        <v>#REF!</v>
      </c>
      <c r="P870" s="33" t="e">
        <f>SUM(P860+#REF!)</f>
        <v>#REF!</v>
      </c>
      <c r="Q870" s="33" t="e">
        <f>SUM(Q860+#REF!)</f>
        <v>#REF!</v>
      </c>
      <c r="R870" s="33" t="e">
        <f>SUM(R860+#REF!)</f>
        <v>#REF!</v>
      </c>
      <c r="S870" s="33">
        <f aca="true" t="shared" si="510" ref="S870:X870">SUM(S860+S869)</f>
        <v>11040</v>
      </c>
      <c r="T870" s="33">
        <f t="shared" si="510"/>
        <v>13244</v>
      </c>
      <c r="U870" s="33">
        <f t="shared" si="510"/>
        <v>12199.32</v>
      </c>
      <c r="V870" s="33">
        <f t="shared" si="510"/>
        <v>10589.43</v>
      </c>
      <c r="W870" s="33">
        <f t="shared" si="510"/>
        <v>5844</v>
      </c>
      <c r="X870" s="33">
        <f t="shared" si="510"/>
        <v>10589.43</v>
      </c>
      <c r="Y870" s="33">
        <f aca="true" t="shared" si="511" ref="Y870:AD870">SUM(Y860+Y869)</f>
        <v>10969</v>
      </c>
      <c r="Z870" s="33">
        <f t="shared" si="511"/>
        <v>10846.93</v>
      </c>
      <c r="AA870" s="33">
        <f t="shared" si="511"/>
        <v>4080</v>
      </c>
      <c r="AB870" s="33">
        <f t="shared" si="511"/>
        <v>10846.93</v>
      </c>
      <c r="AC870" s="33">
        <f t="shared" si="511"/>
        <v>7234</v>
      </c>
      <c r="AD870" s="33">
        <f t="shared" si="511"/>
        <v>10846.93</v>
      </c>
      <c r="AE870" s="33">
        <f aca="true" t="shared" si="512" ref="AE870:AJ870">SUM(AE860+AE869)</f>
        <v>6509</v>
      </c>
      <c r="AF870" s="33">
        <f t="shared" si="512"/>
        <v>9209.23</v>
      </c>
      <c r="AG870" s="33">
        <f t="shared" si="512"/>
        <v>7058</v>
      </c>
      <c r="AH870" s="33">
        <f t="shared" si="512"/>
        <v>9209.23</v>
      </c>
      <c r="AI870" s="33">
        <f t="shared" si="512"/>
        <v>9209.23</v>
      </c>
      <c r="AJ870" s="33">
        <f t="shared" si="512"/>
        <v>9209.23</v>
      </c>
      <c r="AK870" s="33">
        <f>SUM(AK860+AK869)</f>
        <v>0</v>
      </c>
      <c r="AL870" s="33">
        <f>SUM(AL860+AL869)</f>
        <v>0</v>
      </c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</row>
    <row r="871" spans="1:38" ht="12" customHeight="1">
      <c r="A871" s="76">
        <v>860</v>
      </c>
      <c r="B871" s="77" t="s">
        <v>336</v>
      </c>
      <c r="C871" s="3" t="s">
        <v>1</v>
      </c>
      <c r="D871" s="6" t="s">
        <v>2</v>
      </c>
      <c r="E871" s="6" t="s">
        <v>1</v>
      </c>
      <c r="F871" s="76" t="s">
        <v>2</v>
      </c>
      <c r="G871" s="76" t="s">
        <v>1</v>
      </c>
      <c r="H871" s="76" t="s">
        <v>2</v>
      </c>
      <c r="I871" s="6" t="s">
        <v>1</v>
      </c>
      <c r="J871" s="6" t="s">
        <v>2</v>
      </c>
      <c r="K871" s="6" t="s">
        <v>1</v>
      </c>
      <c r="L871" s="6" t="s">
        <v>2</v>
      </c>
      <c r="M871" s="6" t="s">
        <v>1</v>
      </c>
      <c r="N871" s="6" t="s">
        <v>2</v>
      </c>
      <c r="O871" s="6" t="s">
        <v>1</v>
      </c>
      <c r="P871" s="6" t="s">
        <v>2</v>
      </c>
      <c r="Q871" s="6" t="s">
        <v>1</v>
      </c>
      <c r="R871" s="6" t="s">
        <v>2</v>
      </c>
      <c r="S871" s="6" t="s">
        <v>1</v>
      </c>
      <c r="T871" s="6" t="s">
        <v>2</v>
      </c>
      <c r="U871" s="6" t="s">
        <v>41</v>
      </c>
      <c r="V871" s="6" t="s">
        <v>2</v>
      </c>
      <c r="W871" s="6" t="s">
        <v>41</v>
      </c>
      <c r="X871" s="6" t="s">
        <v>2</v>
      </c>
      <c r="Y871" s="6" t="s">
        <v>1</v>
      </c>
      <c r="Z871" s="6" t="s">
        <v>2</v>
      </c>
      <c r="AA871" s="6" t="s">
        <v>1</v>
      </c>
      <c r="AB871" s="6" t="s">
        <v>2</v>
      </c>
      <c r="AC871" s="3" t="s">
        <v>1</v>
      </c>
      <c r="AD871" s="3" t="s">
        <v>2</v>
      </c>
      <c r="AE871" s="3" t="s">
        <v>1</v>
      </c>
      <c r="AF871" s="3" t="s">
        <v>2</v>
      </c>
      <c r="AG871" s="3" t="s">
        <v>1</v>
      </c>
      <c r="AH871" s="3" t="s">
        <v>2</v>
      </c>
      <c r="AI871" s="3" t="s">
        <v>3</v>
      </c>
      <c r="AJ871" s="3" t="s">
        <v>2</v>
      </c>
      <c r="AK871" s="197" t="s">
        <v>461</v>
      </c>
      <c r="AL871" s="197" t="s">
        <v>462</v>
      </c>
    </row>
    <row r="872" spans="1:38" ht="12" customHeight="1">
      <c r="A872" s="76"/>
      <c r="B872" s="77"/>
      <c r="C872" s="3" t="s">
        <v>4</v>
      </c>
      <c r="D872" s="6" t="s">
        <v>5</v>
      </c>
      <c r="E872" s="6" t="s">
        <v>5</v>
      </c>
      <c r="F872" s="76" t="s">
        <v>6</v>
      </c>
      <c r="G872" s="76" t="s">
        <v>6</v>
      </c>
      <c r="H872" s="76" t="s">
        <v>7</v>
      </c>
      <c r="I872" s="6" t="s">
        <v>7</v>
      </c>
      <c r="J872" s="6" t="s">
        <v>8</v>
      </c>
      <c r="K872" s="6" t="s">
        <v>303</v>
      </c>
      <c r="L872" s="6" t="s">
        <v>304</v>
      </c>
      <c r="M872" s="6" t="s">
        <v>304</v>
      </c>
      <c r="N872" s="6" t="s">
        <v>42</v>
      </c>
      <c r="O872" s="6" t="s">
        <v>10</v>
      </c>
      <c r="P872" s="6" t="s">
        <v>43</v>
      </c>
      <c r="Q872" s="6" t="s">
        <v>43</v>
      </c>
      <c r="R872" s="6" t="s">
        <v>44</v>
      </c>
      <c r="S872" s="6" t="s">
        <v>12</v>
      </c>
      <c r="T872" s="6" t="s">
        <v>13</v>
      </c>
      <c r="U872" s="6" t="s">
        <v>13</v>
      </c>
      <c r="V872" s="6" t="s">
        <v>14</v>
      </c>
      <c r="W872" s="6" t="s">
        <v>14</v>
      </c>
      <c r="X872" s="6" t="s">
        <v>15</v>
      </c>
      <c r="Y872" s="6" t="s">
        <v>15</v>
      </c>
      <c r="Z872" s="6" t="s">
        <v>16</v>
      </c>
      <c r="AA872" s="6" t="s">
        <v>16</v>
      </c>
      <c r="AB872" s="6" t="s">
        <v>17</v>
      </c>
      <c r="AC872" s="6" t="s">
        <v>17</v>
      </c>
      <c r="AD872" s="6" t="s">
        <v>427</v>
      </c>
      <c r="AE872" s="6" t="s">
        <v>427</v>
      </c>
      <c r="AF872" s="6" t="s">
        <v>439</v>
      </c>
      <c r="AG872" s="6" t="s">
        <v>439</v>
      </c>
      <c r="AH872" s="6" t="s">
        <v>452</v>
      </c>
      <c r="AI872" s="6" t="s">
        <v>452</v>
      </c>
      <c r="AJ872" s="6" t="s">
        <v>464</v>
      </c>
      <c r="AK872" s="198" t="s">
        <v>463</v>
      </c>
      <c r="AL872" s="198" t="s">
        <v>463</v>
      </c>
    </row>
    <row r="873" spans="1:24" ht="12" customHeight="1">
      <c r="A873" s="94"/>
      <c r="B873" s="95" t="s">
        <v>305</v>
      </c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</row>
    <row r="874" spans="1:38" ht="12" customHeight="1">
      <c r="A874" s="94" t="s">
        <v>337</v>
      </c>
      <c r="B874" s="95" t="s">
        <v>25</v>
      </c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3">
        <v>8330</v>
      </c>
      <c r="V874" s="103">
        <v>8000</v>
      </c>
      <c r="W874" s="103">
        <v>5423</v>
      </c>
      <c r="X874" s="103">
        <v>8000</v>
      </c>
      <c r="Y874" s="103">
        <v>4351</v>
      </c>
      <c r="Z874" s="34">
        <v>1000</v>
      </c>
      <c r="AA874" s="45">
        <v>4659</v>
      </c>
      <c r="AB874" s="45">
        <v>1000</v>
      </c>
      <c r="AC874" s="45">
        <v>2647</v>
      </c>
      <c r="AD874" s="45">
        <v>2500</v>
      </c>
      <c r="AE874" s="45">
        <v>3412</v>
      </c>
      <c r="AF874" s="45">
        <v>2500</v>
      </c>
      <c r="AG874" s="45">
        <v>3151</v>
      </c>
      <c r="AH874" s="45">
        <v>2500</v>
      </c>
      <c r="AI874" s="45">
        <v>2500</v>
      </c>
      <c r="AJ874" s="250">
        <v>2500</v>
      </c>
      <c r="AK874" s="204">
        <f>SUM(AJ874-AH874)</f>
        <v>0</v>
      </c>
      <c r="AL874" s="201">
        <f>SUM(AK874/AH874)</f>
        <v>0</v>
      </c>
    </row>
    <row r="875" spans="1:75" ht="12" customHeight="1">
      <c r="A875" s="94" t="s">
        <v>338</v>
      </c>
      <c r="B875" s="95" t="s">
        <v>339</v>
      </c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3">
        <v>8275</v>
      </c>
      <c r="V875" s="103">
        <v>5000</v>
      </c>
      <c r="W875" s="103">
        <v>12900</v>
      </c>
      <c r="X875" s="103">
        <v>5000</v>
      </c>
      <c r="Y875" s="103">
        <v>4300</v>
      </c>
      <c r="Z875" s="34">
        <v>12000</v>
      </c>
      <c r="AA875" s="45">
        <v>45673</v>
      </c>
      <c r="AB875" s="45">
        <v>12000</v>
      </c>
      <c r="AC875" s="45">
        <v>11925</v>
      </c>
      <c r="AD875" s="45">
        <v>17000</v>
      </c>
      <c r="AE875" s="45">
        <v>8675</v>
      </c>
      <c r="AF875" s="45">
        <v>17000</v>
      </c>
      <c r="AG875" s="45">
        <v>10725</v>
      </c>
      <c r="AH875" s="45">
        <v>17000</v>
      </c>
      <c r="AI875" s="45">
        <v>17000</v>
      </c>
      <c r="AJ875" s="250">
        <v>17000</v>
      </c>
      <c r="AK875" s="204">
        <f aca="true" t="shared" si="513" ref="AK875:AK899">SUM(AJ875-AH875)</f>
        <v>0</v>
      </c>
      <c r="AL875" s="201">
        <f aca="true" t="shared" si="514" ref="AL875:AL899">SUM(AK875/AH875)</f>
        <v>0</v>
      </c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</row>
    <row r="876" spans="1:38" ht="12" customHeight="1">
      <c r="A876" s="94" t="s">
        <v>340</v>
      </c>
      <c r="B876" s="95" t="s">
        <v>341</v>
      </c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3">
        <v>31700</v>
      </c>
      <c r="V876" s="103">
        <v>20000</v>
      </c>
      <c r="W876" s="103">
        <v>29575</v>
      </c>
      <c r="X876" s="103">
        <v>20000</v>
      </c>
      <c r="Y876" s="103">
        <v>18100</v>
      </c>
      <c r="Z876" s="34">
        <v>25000</v>
      </c>
      <c r="AA876" s="45"/>
      <c r="AB876" s="45">
        <v>25000</v>
      </c>
      <c r="AC876" s="45">
        <v>26125</v>
      </c>
      <c r="AD876" s="45">
        <v>25000</v>
      </c>
      <c r="AE876" s="45">
        <v>24000</v>
      </c>
      <c r="AF876" s="45">
        <v>25000</v>
      </c>
      <c r="AG876" s="45">
        <v>24326</v>
      </c>
      <c r="AH876" s="45">
        <v>25000</v>
      </c>
      <c r="AI876" s="45">
        <v>25000</v>
      </c>
      <c r="AJ876" s="250">
        <v>25000</v>
      </c>
      <c r="AK876" s="204">
        <f t="shared" si="513"/>
        <v>0</v>
      </c>
      <c r="AL876" s="201">
        <f t="shared" si="514"/>
        <v>0</v>
      </c>
    </row>
    <row r="877" spans="1:75" s="24" customFormat="1" ht="12" customHeight="1">
      <c r="A877" s="97"/>
      <c r="B877" s="95" t="s">
        <v>342</v>
      </c>
      <c r="C877" s="5"/>
      <c r="D877" s="4"/>
      <c r="E877" s="5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10">
        <f aca="true" t="shared" si="515" ref="U877:Z877">SUM(U874:U876)</f>
        <v>48305</v>
      </c>
      <c r="V877" s="110">
        <f t="shared" si="515"/>
        <v>33000</v>
      </c>
      <c r="W877" s="110">
        <f t="shared" si="515"/>
        <v>47898</v>
      </c>
      <c r="X877" s="110">
        <f t="shared" si="515"/>
        <v>33000</v>
      </c>
      <c r="Y877" s="110">
        <f t="shared" si="515"/>
        <v>26751</v>
      </c>
      <c r="Z877" s="110">
        <f t="shared" si="515"/>
        <v>38000</v>
      </c>
      <c r="AA877" s="110">
        <f aca="true" t="shared" si="516" ref="AA877:AF877">SUM(AA874:AA876)</f>
        <v>50332</v>
      </c>
      <c r="AB877" s="110">
        <f t="shared" si="516"/>
        <v>38000</v>
      </c>
      <c r="AC877" s="110">
        <f t="shared" si="516"/>
        <v>40697</v>
      </c>
      <c r="AD877" s="110">
        <f t="shared" si="516"/>
        <v>44500</v>
      </c>
      <c r="AE877" s="110">
        <f t="shared" si="516"/>
        <v>36087</v>
      </c>
      <c r="AF877" s="110">
        <f t="shared" si="516"/>
        <v>44500</v>
      </c>
      <c r="AG877" s="110">
        <f>SUM(AG874:AG876)</f>
        <v>38202</v>
      </c>
      <c r="AH877" s="110">
        <f>SUM(AH874:AH876)</f>
        <v>44500</v>
      </c>
      <c r="AI877" s="110">
        <f>SUM(AI874:AI876)</f>
        <v>44500</v>
      </c>
      <c r="AJ877" s="110">
        <f>SUM(AJ874:AJ876)</f>
        <v>44500</v>
      </c>
      <c r="AK877" s="206">
        <f t="shared" si="513"/>
        <v>0</v>
      </c>
      <c r="AL877" s="202">
        <f t="shared" si="514"/>
        <v>0</v>
      </c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</row>
    <row r="878" spans="1:38" ht="12" customHeight="1">
      <c r="A878" s="94"/>
      <c r="B878" s="95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AJ878" s="34"/>
      <c r="AK878" s="204"/>
      <c r="AL878" s="201"/>
    </row>
    <row r="879" spans="1:38" ht="12" customHeight="1">
      <c r="A879" s="94">
        <v>1001</v>
      </c>
      <c r="B879" s="95" t="s">
        <v>90</v>
      </c>
      <c r="F879" s="111">
        <v>12952</v>
      </c>
      <c r="G879" s="111">
        <v>8640</v>
      </c>
      <c r="H879" s="112">
        <v>13340</v>
      </c>
      <c r="I879" s="112">
        <v>13340</v>
      </c>
      <c r="J879" s="112">
        <v>14436</v>
      </c>
      <c r="K879" s="112">
        <v>14682</v>
      </c>
      <c r="L879" s="112">
        <v>15131</v>
      </c>
      <c r="M879" s="112">
        <v>15033</v>
      </c>
      <c r="N879" s="112">
        <v>16128</v>
      </c>
      <c r="O879" s="112">
        <v>17449</v>
      </c>
      <c r="P879" s="112">
        <v>16838</v>
      </c>
      <c r="Q879" s="112">
        <v>16137</v>
      </c>
      <c r="R879" s="112">
        <v>17434</v>
      </c>
      <c r="S879" s="112">
        <v>16000</v>
      </c>
      <c r="T879" s="112">
        <v>18134</v>
      </c>
      <c r="U879" s="112">
        <v>20691</v>
      </c>
      <c r="V879" s="112">
        <v>18850</v>
      </c>
      <c r="W879" s="112">
        <v>18814</v>
      </c>
      <c r="X879" s="112">
        <v>18845</v>
      </c>
      <c r="Y879" s="35">
        <v>18981</v>
      </c>
      <c r="Z879" s="35">
        <v>19220</v>
      </c>
      <c r="AA879" s="35">
        <v>19489</v>
      </c>
      <c r="AB879" s="35">
        <v>18548</v>
      </c>
      <c r="AC879" s="35">
        <v>19155</v>
      </c>
      <c r="AD879" s="53">
        <v>18864</v>
      </c>
      <c r="AE879" s="53">
        <v>18864</v>
      </c>
      <c r="AF879" s="53">
        <v>20170</v>
      </c>
      <c r="AG879" s="53">
        <v>20496</v>
      </c>
      <c r="AH879" s="53">
        <v>20474</v>
      </c>
      <c r="AI879" s="53">
        <v>20474</v>
      </c>
      <c r="AJ879" s="251">
        <v>21372</v>
      </c>
      <c r="AK879" s="204">
        <f t="shared" si="513"/>
        <v>898</v>
      </c>
      <c r="AL879" s="201">
        <f t="shared" si="514"/>
        <v>0.04386050600761942</v>
      </c>
    </row>
    <row r="880" spans="1:38" ht="12" customHeight="1">
      <c r="A880" s="94">
        <v>1002</v>
      </c>
      <c r="B880" s="95" t="s">
        <v>343</v>
      </c>
      <c r="F880" s="113">
        <v>9383</v>
      </c>
      <c r="G880" s="113">
        <v>6545</v>
      </c>
      <c r="H880" s="103">
        <v>9664</v>
      </c>
      <c r="I880" s="103">
        <v>9000</v>
      </c>
      <c r="J880" s="103">
        <v>10740</v>
      </c>
      <c r="K880" s="103">
        <v>7004</v>
      </c>
      <c r="L880" s="103">
        <v>11090</v>
      </c>
      <c r="M880" s="103">
        <v>10584</v>
      </c>
      <c r="N880" s="103">
        <v>11373</v>
      </c>
      <c r="O880" s="103">
        <v>9058</v>
      </c>
      <c r="P880" s="103">
        <v>11720</v>
      </c>
      <c r="Q880" s="103">
        <v>8501</v>
      </c>
      <c r="R880" s="103">
        <v>12198</v>
      </c>
      <c r="S880" s="103">
        <v>11000</v>
      </c>
      <c r="T880" s="103">
        <v>12685</v>
      </c>
      <c r="U880" s="103">
        <v>11183</v>
      </c>
      <c r="V880" s="103">
        <v>12945</v>
      </c>
      <c r="W880" s="103">
        <v>13522</v>
      </c>
      <c r="X880" s="103">
        <v>12945</v>
      </c>
      <c r="Y880" s="35">
        <v>10047</v>
      </c>
      <c r="Z880" s="35">
        <v>13195</v>
      </c>
      <c r="AA880" s="35">
        <v>12484</v>
      </c>
      <c r="AB880" s="35">
        <v>14500</v>
      </c>
      <c r="AC880" s="35">
        <v>12211</v>
      </c>
      <c r="AD880" s="53">
        <v>15740</v>
      </c>
      <c r="AE880" s="53">
        <v>12245</v>
      </c>
      <c r="AF880" s="53">
        <v>16050</v>
      </c>
      <c r="AG880" s="53">
        <v>10054</v>
      </c>
      <c r="AH880" s="53">
        <v>16370</v>
      </c>
      <c r="AI880" s="53">
        <v>16370</v>
      </c>
      <c r="AJ880" s="251">
        <v>16780</v>
      </c>
      <c r="AK880" s="204">
        <f t="shared" si="513"/>
        <v>410</v>
      </c>
      <c r="AL880" s="201">
        <f t="shared" si="514"/>
        <v>0.02504581551618815</v>
      </c>
    </row>
    <row r="881" spans="1:75" ht="12" customHeight="1">
      <c r="A881" s="94">
        <v>1003</v>
      </c>
      <c r="B881" s="95" t="s">
        <v>92</v>
      </c>
      <c r="F881" s="113">
        <v>2270</v>
      </c>
      <c r="G881" s="113">
        <v>1137</v>
      </c>
      <c r="H881" s="103">
        <v>2338</v>
      </c>
      <c r="I881" s="103">
        <v>1500</v>
      </c>
      <c r="J881" s="103">
        <v>1500</v>
      </c>
      <c r="K881" s="103">
        <v>719</v>
      </c>
      <c r="L881" s="103">
        <v>1500</v>
      </c>
      <c r="M881" s="103">
        <v>331</v>
      </c>
      <c r="N881" s="103">
        <v>1000</v>
      </c>
      <c r="O881" s="103">
        <v>1060</v>
      </c>
      <c r="P881" s="103">
        <v>1000</v>
      </c>
      <c r="Q881" s="103">
        <v>1441</v>
      </c>
      <c r="R881" s="103">
        <v>1300</v>
      </c>
      <c r="S881" s="103">
        <v>1300</v>
      </c>
      <c r="T881" s="103">
        <v>1340</v>
      </c>
      <c r="U881" s="103">
        <v>2093</v>
      </c>
      <c r="V881" s="103">
        <v>1393</v>
      </c>
      <c r="W881" s="103">
        <v>1243</v>
      </c>
      <c r="X881" s="103">
        <v>1393</v>
      </c>
      <c r="Y881" s="35">
        <v>1353</v>
      </c>
      <c r="Z881" s="35">
        <v>1421</v>
      </c>
      <c r="AA881" s="35">
        <v>1319</v>
      </c>
      <c r="AB881" s="35">
        <v>1800</v>
      </c>
      <c r="AC881" s="35">
        <v>1933</v>
      </c>
      <c r="AD881" s="53">
        <v>1830</v>
      </c>
      <c r="AE881" s="53">
        <v>1973</v>
      </c>
      <c r="AF881" s="53">
        <v>1870</v>
      </c>
      <c r="AG881" s="53">
        <v>2020</v>
      </c>
      <c r="AH881" s="53">
        <v>2000</v>
      </c>
      <c r="AI881" s="53">
        <v>2000</v>
      </c>
      <c r="AJ881" s="251">
        <v>2075</v>
      </c>
      <c r="AK881" s="204">
        <f t="shared" si="513"/>
        <v>75</v>
      </c>
      <c r="AL881" s="201">
        <f t="shared" si="514"/>
        <v>0.0375</v>
      </c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</row>
    <row r="882" spans="1:38" ht="12" customHeight="1">
      <c r="A882" s="94">
        <v>1020</v>
      </c>
      <c r="B882" s="95" t="s">
        <v>93</v>
      </c>
      <c r="F882" s="113">
        <v>1882</v>
      </c>
      <c r="G882" s="113">
        <v>1501</v>
      </c>
      <c r="H882" s="103">
        <f>SUM(H879,H880,H881)*0.0765</f>
        <v>1938.663</v>
      </c>
      <c r="I882" s="103">
        <v>800</v>
      </c>
      <c r="J882" s="103">
        <v>2041</v>
      </c>
      <c r="K882" s="103">
        <v>1848</v>
      </c>
      <c r="L882" s="103">
        <v>2121</v>
      </c>
      <c r="M882" s="103">
        <v>2045</v>
      </c>
      <c r="N882" s="103">
        <v>2180</v>
      </c>
      <c r="O882" s="103">
        <v>1869</v>
      </c>
      <c r="P882" s="103">
        <v>2261</v>
      </c>
      <c r="Q882" s="103">
        <v>2001</v>
      </c>
      <c r="R882" s="103">
        <f>SUM(R879:R881)*0.0765</f>
        <v>2366.298</v>
      </c>
      <c r="S882" s="103">
        <f>SUM(S879:S881)*0.0765</f>
        <v>2164.95</v>
      </c>
      <c r="T882" s="103">
        <f>SUM(T879:T881)*0.0765</f>
        <v>2460.1635</v>
      </c>
      <c r="U882" s="103">
        <v>2654</v>
      </c>
      <c r="V882" s="103">
        <f>SUM(V879:V881)*0.0765</f>
        <v>2538.882</v>
      </c>
      <c r="W882" s="103">
        <v>2067</v>
      </c>
      <c r="X882" s="103">
        <f>SUM(X879:X881)*0.0765</f>
        <v>2538.4995</v>
      </c>
      <c r="Y882" s="35">
        <v>2538</v>
      </c>
      <c r="Z882" s="35">
        <f>SUM(Z879:Z881)*0.0765</f>
        <v>2588.454</v>
      </c>
      <c r="AA882" s="35">
        <v>3641</v>
      </c>
      <c r="AB882" s="35">
        <f>SUM(AB879:AB881)*0.0765</f>
        <v>2665.872</v>
      </c>
      <c r="AC882" s="35">
        <v>2508</v>
      </c>
      <c r="AD882" s="35">
        <f>SUM(AD879:AD881)*0.0765</f>
        <v>2787.201</v>
      </c>
      <c r="AE882" s="35">
        <v>2483</v>
      </c>
      <c r="AF882" s="35">
        <f>SUM(AF879:AF881)*0.0765</f>
        <v>2913.8849999999998</v>
      </c>
      <c r="AG882" s="35">
        <v>2591</v>
      </c>
      <c r="AH882" s="35">
        <f>SUM(AH879:AH881)*0.0765</f>
        <v>2971.566</v>
      </c>
      <c r="AI882" s="35">
        <f>SUM(AI879:AI881)*0.0765</f>
        <v>2971.566</v>
      </c>
      <c r="AJ882" s="34">
        <f>SUM(AJ879:AJ881)*0.0765</f>
        <v>3077.3655</v>
      </c>
      <c r="AK882" s="204">
        <f t="shared" si="513"/>
        <v>105.79950000000008</v>
      </c>
      <c r="AL882" s="201">
        <f t="shared" si="514"/>
        <v>0.0356039542786531</v>
      </c>
    </row>
    <row r="883" spans="1:75" s="24" customFormat="1" ht="12" customHeight="1">
      <c r="A883" s="97"/>
      <c r="B883" s="26" t="s">
        <v>310</v>
      </c>
      <c r="C883" s="5"/>
      <c r="D883" s="4"/>
      <c r="E883" s="5"/>
      <c r="F883" s="114">
        <f>SUM(F880:F882)</f>
        <v>13535</v>
      </c>
      <c r="G883" s="114">
        <f aca="true" t="shared" si="517" ref="G883:X883">SUM(G879:G882)</f>
        <v>17823</v>
      </c>
      <c r="H883" s="110">
        <f t="shared" si="517"/>
        <v>27280.663</v>
      </c>
      <c r="I883" s="110">
        <f t="shared" si="517"/>
        <v>24640</v>
      </c>
      <c r="J883" s="110">
        <f t="shared" si="517"/>
        <v>28717</v>
      </c>
      <c r="K883" s="110">
        <f t="shared" si="517"/>
        <v>24253</v>
      </c>
      <c r="L883" s="110">
        <f t="shared" si="517"/>
        <v>29842</v>
      </c>
      <c r="M883" s="110">
        <f t="shared" si="517"/>
        <v>27993</v>
      </c>
      <c r="N883" s="110">
        <f t="shared" si="517"/>
        <v>30681</v>
      </c>
      <c r="O883" s="110">
        <f t="shared" si="517"/>
        <v>29436</v>
      </c>
      <c r="P883" s="110">
        <f t="shared" si="517"/>
        <v>31819</v>
      </c>
      <c r="Q883" s="110">
        <f t="shared" si="517"/>
        <v>28080</v>
      </c>
      <c r="R883" s="110">
        <f t="shared" si="517"/>
        <v>33298.298</v>
      </c>
      <c r="S883" s="110">
        <f t="shared" si="517"/>
        <v>30464.95</v>
      </c>
      <c r="T883" s="110">
        <f t="shared" si="517"/>
        <v>34619.1635</v>
      </c>
      <c r="U883" s="110">
        <f t="shared" si="517"/>
        <v>36621</v>
      </c>
      <c r="V883" s="110">
        <f t="shared" si="517"/>
        <v>35726.882</v>
      </c>
      <c r="W883" s="110">
        <f t="shared" si="517"/>
        <v>35646</v>
      </c>
      <c r="X883" s="110">
        <f t="shared" si="517"/>
        <v>35721.4995</v>
      </c>
      <c r="Y883" s="36">
        <f aca="true" t="shared" si="518" ref="Y883:AD883">SUM(Y879:Y882)</f>
        <v>32919</v>
      </c>
      <c r="Z883" s="36">
        <f t="shared" si="518"/>
        <v>36424.454</v>
      </c>
      <c r="AA883" s="36">
        <f t="shared" si="518"/>
        <v>36933</v>
      </c>
      <c r="AB883" s="36">
        <f t="shared" si="518"/>
        <v>37513.872</v>
      </c>
      <c r="AC883" s="36">
        <f t="shared" si="518"/>
        <v>35807</v>
      </c>
      <c r="AD883" s="36">
        <f t="shared" si="518"/>
        <v>39221.201</v>
      </c>
      <c r="AE883" s="36">
        <f aca="true" t="shared" si="519" ref="AE883:AJ883">SUM(AE879:AE882)</f>
        <v>35565</v>
      </c>
      <c r="AF883" s="36">
        <f t="shared" si="519"/>
        <v>41003.885</v>
      </c>
      <c r="AG883" s="36">
        <f t="shared" si="519"/>
        <v>35161</v>
      </c>
      <c r="AH883" s="36">
        <f t="shared" si="519"/>
        <v>41815.566</v>
      </c>
      <c r="AI883" s="36">
        <f t="shared" si="519"/>
        <v>41815.566</v>
      </c>
      <c r="AJ883" s="33">
        <f t="shared" si="519"/>
        <v>43304.3655</v>
      </c>
      <c r="AK883" s="206">
        <f t="shared" si="513"/>
        <v>1488.799500000001</v>
      </c>
      <c r="AL883" s="202">
        <f t="shared" si="514"/>
        <v>0.0356039542786531</v>
      </c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</row>
    <row r="884" spans="1:38" ht="12" customHeight="1">
      <c r="A884" s="94">
        <v>2002</v>
      </c>
      <c r="B884" s="95" t="s">
        <v>96</v>
      </c>
      <c r="F884" s="113">
        <v>350</v>
      </c>
      <c r="G884" s="113">
        <v>174</v>
      </c>
      <c r="H884" s="103">
        <v>350</v>
      </c>
      <c r="I884" s="103">
        <v>600</v>
      </c>
      <c r="J884" s="103">
        <v>350</v>
      </c>
      <c r="K884" s="103">
        <v>159</v>
      </c>
      <c r="L884" s="103">
        <v>250</v>
      </c>
      <c r="M884" s="103">
        <v>156</v>
      </c>
      <c r="N884" s="103">
        <v>200</v>
      </c>
      <c r="O884" s="103">
        <v>173</v>
      </c>
      <c r="P884" s="103">
        <v>225</v>
      </c>
      <c r="Q884" s="103">
        <v>151</v>
      </c>
      <c r="R884" s="103">
        <v>225</v>
      </c>
      <c r="S884" s="103">
        <v>225</v>
      </c>
      <c r="T884" s="103">
        <v>240</v>
      </c>
      <c r="U884" s="103">
        <v>185</v>
      </c>
      <c r="V884" s="103">
        <v>240</v>
      </c>
      <c r="W884" s="103">
        <v>199</v>
      </c>
      <c r="X884" s="103">
        <v>240</v>
      </c>
      <c r="Y884" s="27">
        <v>224</v>
      </c>
      <c r="Z884" s="27">
        <v>225</v>
      </c>
      <c r="AA884" s="27">
        <v>252</v>
      </c>
      <c r="AB884" s="27">
        <v>225</v>
      </c>
      <c r="AC884" s="27">
        <v>202</v>
      </c>
      <c r="AD884" s="27">
        <v>260</v>
      </c>
      <c r="AE884" s="27">
        <v>179</v>
      </c>
      <c r="AF884" s="27">
        <v>260</v>
      </c>
      <c r="AG884" s="27">
        <v>198</v>
      </c>
      <c r="AH884" s="27">
        <v>260</v>
      </c>
      <c r="AI884" s="27">
        <v>260</v>
      </c>
      <c r="AJ884" s="34">
        <v>260</v>
      </c>
      <c r="AK884" s="204">
        <f t="shared" si="513"/>
        <v>0</v>
      </c>
      <c r="AL884" s="201">
        <f t="shared" si="514"/>
        <v>0</v>
      </c>
    </row>
    <row r="885" spans="1:38" ht="12" customHeight="1">
      <c r="A885" s="94">
        <v>2003</v>
      </c>
      <c r="B885" s="95" t="s">
        <v>275</v>
      </c>
      <c r="F885" s="113">
        <v>525</v>
      </c>
      <c r="G885" s="113">
        <v>143</v>
      </c>
      <c r="H885" s="103">
        <v>525</v>
      </c>
      <c r="I885" s="103">
        <v>520</v>
      </c>
      <c r="J885" s="103">
        <v>525</v>
      </c>
      <c r="K885" s="103">
        <v>344</v>
      </c>
      <c r="L885" s="103">
        <v>250</v>
      </c>
      <c r="M885" s="103">
        <v>174</v>
      </c>
      <c r="N885" s="103">
        <v>350</v>
      </c>
      <c r="O885" s="103">
        <v>206</v>
      </c>
      <c r="P885" s="103">
        <v>350</v>
      </c>
      <c r="Q885" s="103">
        <v>149</v>
      </c>
      <c r="R885" s="103">
        <v>350</v>
      </c>
      <c r="S885" s="103">
        <v>350</v>
      </c>
      <c r="T885" s="103">
        <v>350</v>
      </c>
      <c r="U885" s="103">
        <v>273</v>
      </c>
      <c r="V885" s="103">
        <v>350</v>
      </c>
      <c r="W885" s="103">
        <v>198</v>
      </c>
      <c r="X885" s="103">
        <v>350</v>
      </c>
      <c r="Y885" s="27">
        <v>659</v>
      </c>
      <c r="Z885" s="27">
        <v>250</v>
      </c>
      <c r="AA885" s="27">
        <v>213</v>
      </c>
      <c r="AB885" s="27">
        <v>250</v>
      </c>
      <c r="AC885" s="27">
        <v>440</v>
      </c>
      <c r="AD885" s="27">
        <v>250</v>
      </c>
      <c r="AE885" s="27">
        <v>484</v>
      </c>
      <c r="AF885" s="27">
        <v>300</v>
      </c>
      <c r="AG885" s="27">
        <v>439</v>
      </c>
      <c r="AH885" s="27">
        <v>500</v>
      </c>
      <c r="AI885" s="27">
        <v>500</v>
      </c>
      <c r="AJ885" s="34">
        <v>520</v>
      </c>
      <c r="AK885" s="204">
        <f t="shared" si="513"/>
        <v>20</v>
      </c>
      <c r="AL885" s="201">
        <f t="shared" si="514"/>
        <v>0.04</v>
      </c>
    </row>
    <row r="886" spans="1:38" ht="12" customHeight="1">
      <c r="A886" s="94">
        <v>2010</v>
      </c>
      <c r="B886" s="95" t="s">
        <v>104</v>
      </c>
      <c r="F886" s="113">
        <v>450</v>
      </c>
      <c r="G886" s="113">
        <v>300</v>
      </c>
      <c r="H886" s="103">
        <v>450</v>
      </c>
      <c r="I886" s="103">
        <v>450</v>
      </c>
      <c r="J886" s="103">
        <v>450</v>
      </c>
      <c r="K886" s="103">
        <v>375</v>
      </c>
      <c r="L886" s="103">
        <v>450</v>
      </c>
      <c r="M886" s="103">
        <v>348</v>
      </c>
      <c r="N886" s="103">
        <v>400</v>
      </c>
      <c r="O886" s="103">
        <v>1057</v>
      </c>
      <c r="P886" s="103">
        <v>400</v>
      </c>
      <c r="Q886" s="103">
        <v>817</v>
      </c>
      <c r="R886" s="103">
        <v>700</v>
      </c>
      <c r="S886" s="103">
        <v>600</v>
      </c>
      <c r="T886" s="103">
        <v>625</v>
      </c>
      <c r="U886" s="103">
        <v>693</v>
      </c>
      <c r="V886" s="103">
        <v>1000</v>
      </c>
      <c r="W886" s="103">
        <v>783</v>
      </c>
      <c r="X886" s="103">
        <v>750</v>
      </c>
      <c r="Y886" s="27">
        <v>1639</v>
      </c>
      <c r="Z886" s="27">
        <v>750</v>
      </c>
      <c r="AA886" s="27">
        <v>1152</v>
      </c>
      <c r="AB886" s="27">
        <v>700</v>
      </c>
      <c r="AC886" s="27">
        <v>581</v>
      </c>
      <c r="AD886" s="27">
        <v>700</v>
      </c>
      <c r="AE886" s="27">
        <v>583</v>
      </c>
      <c r="AF886" s="27">
        <v>700</v>
      </c>
      <c r="AG886" s="27">
        <v>580</v>
      </c>
      <c r="AH886" s="27">
        <v>700</v>
      </c>
      <c r="AI886" s="27">
        <v>700</v>
      </c>
      <c r="AJ886" s="34">
        <v>700</v>
      </c>
      <c r="AK886" s="204">
        <f t="shared" si="513"/>
        <v>0</v>
      </c>
      <c r="AL886" s="201">
        <f t="shared" si="514"/>
        <v>0</v>
      </c>
    </row>
    <row r="887" spans="1:38" ht="12" customHeight="1">
      <c r="A887" s="94">
        <v>2012</v>
      </c>
      <c r="B887" s="95" t="s">
        <v>428</v>
      </c>
      <c r="F887" s="113"/>
      <c r="G887" s="11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AA887" s="27">
        <v>1050</v>
      </c>
      <c r="AC887" s="27">
        <v>0</v>
      </c>
      <c r="AE887" s="27">
        <v>675</v>
      </c>
      <c r="AG887" s="27">
        <v>0</v>
      </c>
      <c r="AJ887" s="34"/>
      <c r="AK887" s="204"/>
      <c r="AL887" s="201"/>
    </row>
    <row r="888" spans="1:38" ht="12" customHeight="1">
      <c r="A888" s="94">
        <v>2022</v>
      </c>
      <c r="B888" s="95" t="s">
        <v>109</v>
      </c>
      <c r="F888" s="103"/>
      <c r="G888" s="103"/>
      <c r="H888" s="103"/>
      <c r="I888" s="103"/>
      <c r="J888" s="103">
        <v>620</v>
      </c>
      <c r="K888" s="112"/>
      <c r="L888" s="115"/>
      <c r="S888" s="103"/>
      <c r="T888" s="103">
        <v>620</v>
      </c>
      <c r="U888" s="103">
        <v>620</v>
      </c>
      <c r="V888" s="103">
        <v>620</v>
      </c>
      <c r="W888" s="103">
        <v>620</v>
      </c>
      <c r="X888" s="103">
        <v>620</v>
      </c>
      <c r="Y888" s="27">
        <v>625</v>
      </c>
      <c r="Z888" s="27">
        <v>680</v>
      </c>
      <c r="AA888" s="27">
        <v>659</v>
      </c>
      <c r="AB888" s="27">
        <v>720</v>
      </c>
      <c r="AC888" s="27">
        <v>720</v>
      </c>
      <c r="AD888" s="27">
        <v>748</v>
      </c>
      <c r="AE888" s="27">
        <v>748</v>
      </c>
      <c r="AF888" s="27">
        <v>740</v>
      </c>
      <c r="AG888" s="27">
        <v>740</v>
      </c>
      <c r="AH888" s="27">
        <v>750</v>
      </c>
      <c r="AI888" s="27">
        <v>750</v>
      </c>
      <c r="AJ888" s="34">
        <v>750</v>
      </c>
      <c r="AK888" s="204">
        <f t="shared" si="513"/>
        <v>0</v>
      </c>
      <c r="AL888" s="201">
        <f t="shared" si="514"/>
        <v>0</v>
      </c>
    </row>
    <row r="889" spans="1:38" ht="12" customHeight="1">
      <c r="A889" s="94">
        <v>2032</v>
      </c>
      <c r="B889" s="95" t="s">
        <v>344</v>
      </c>
      <c r="F889" s="113">
        <v>1000</v>
      </c>
      <c r="G889" s="113">
        <v>0</v>
      </c>
      <c r="H889" s="103">
        <v>1500</v>
      </c>
      <c r="I889" s="103">
        <v>1000</v>
      </c>
      <c r="J889" s="103">
        <v>1500</v>
      </c>
      <c r="K889" s="103">
        <v>1321</v>
      </c>
      <c r="L889" s="103">
        <v>1500</v>
      </c>
      <c r="M889" s="103">
        <v>853</v>
      </c>
      <c r="N889" s="103">
        <v>500</v>
      </c>
      <c r="O889" s="103">
        <v>183</v>
      </c>
      <c r="P889" s="103">
        <v>500</v>
      </c>
      <c r="Q889" s="103">
        <v>1363</v>
      </c>
      <c r="R889" s="103">
        <v>500</v>
      </c>
      <c r="S889" s="103">
        <v>500</v>
      </c>
      <c r="T889" s="103">
        <v>500</v>
      </c>
      <c r="U889" s="103">
        <v>97</v>
      </c>
      <c r="V889" s="103">
        <v>500</v>
      </c>
      <c r="W889" s="103">
        <v>430</v>
      </c>
      <c r="X889" s="103">
        <v>500</v>
      </c>
      <c r="Y889" s="27">
        <v>85</v>
      </c>
      <c r="Z889" s="27">
        <v>500</v>
      </c>
      <c r="AA889" s="27">
        <v>550</v>
      </c>
      <c r="AB889" s="27">
        <v>1000</v>
      </c>
      <c r="AC889" s="27">
        <v>0</v>
      </c>
      <c r="AD889" s="27">
        <v>1000</v>
      </c>
      <c r="AE889" s="27">
        <v>0</v>
      </c>
      <c r="AF889" s="27">
        <v>1000</v>
      </c>
      <c r="AG889" s="27">
        <v>0</v>
      </c>
      <c r="AH889" s="27">
        <v>1000</v>
      </c>
      <c r="AI889" s="27">
        <v>1000</v>
      </c>
      <c r="AJ889" s="34">
        <v>1000</v>
      </c>
      <c r="AK889" s="204">
        <f t="shared" si="513"/>
        <v>0</v>
      </c>
      <c r="AL889" s="201">
        <f t="shared" si="514"/>
        <v>0</v>
      </c>
    </row>
    <row r="890" spans="1:38" ht="12" customHeight="1">
      <c r="A890" s="94">
        <v>2036</v>
      </c>
      <c r="B890" s="95" t="s">
        <v>345</v>
      </c>
      <c r="F890" s="113"/>
      <c r="G890" s="113"/>
      <c r="H890" s="103"/>
      <c r="I890" s="103"/>
      <c r="J890" s="103">
        <v>5000</v>
      </c>
      <c r="K890" s="103">
        <v>1670</v>
      </c>
      <c r="L890" s="103">
        <v>5000</v>
      </c>
      <c r="M890" s="103">
        <v>0</v>
      </c>
      <c r="N890" s="103">
        <v>5000</v>
      </c>
      <c r="O890" s="103">
        <v>2120</v>
      </c>
      <c r="P890" s="103">
        <v>1000</v>
      </c>
      <c r="Q890" s="103">
        <v>-1700</v>
      </c>
      <c r="R890" s="103">
        <v>2000</v>
      </c>
      <c r="S890" s="103">
        <v>2000</v>
      </c>
      <c r="T890" s="103">
        <v>2000</v>
      </c>
      <c r="U890" s="103">
        <v>0</v>
      </c>
      <c r="V890" s="103">
        <v>1200</v>
      </c>
      <c r="W890" s="103">
        <v>155</v>
      </c>
      <c r="X890" s="103">
        <v>1200</v>
      </c>
      <c r="Y890" s="35">
        <v>1250</v>
      </c>
      <c r="Z890" s="35">
        <v>2500</v>
      </c>
      <c r="AA890" s="35">
        <v>240</v>
      </c>
      <c r="AB890" s="35">
        <v>2500</v>
      </c>
      <c r="AC890" s="35">
        <v>2500</v>
      </c>
      <c r="AD890" s="35">
        <v>2500</v>
      </c>
      <c r="AE890" s="35">
        <v>2300</v>
      </c>
      <c r="AF890" s="53">
        <v>2500</v>
      </c>
      <c r="AG890" s="53">
        <v>1650</v>
      </c>
      <c r="AH890" s="53">
        <v>1500</v>
      </c>
      <c r="AI890" s="53">
        <v>1500</v>
      </c>
      <c r="AJ890" s="251">
        <v>1500</v>
      </c>
      <c r="AK890" s="204">
        <f t="shared" si="513"/>
        <v>0</v>
      </c>
      <c r="AL890" s="201">
        <f t="shared" si="514"/>
        <v>0</v>
      </c>
    </row>
    <row r="891" spans="1:38" ht="12" customHeight="1">
      <c r="A891" s="94">
        <v>3002</v>
      </c>
      <c r="B891" s="95" t="s">
        <v>196</v>
      </c>
      <c r="F891" s="113"/>
      <c r="G891" s="113"/>
      <c r="H891" s="103"/>
      <c r="I891" s="103"/>
      <c r="J891" s="103"/>
      <c r="K891" s="103"/>
      <c r="L891" s="103">
        <v>600</v>
      </c>
      <c r="M891" s="103">
        <v>0</v>
      </c>
      <c r="N891" s="103">
        <v>750</v>
      </c>
      <c r="O891" s="103">
        <v>750</v>
      </c>
      <c r="P891" s="103">
        <v>960</v>
      </c>
      <c r="Q891" s="103">
        <v>0</v>
      </c>
      <c r="R891" s="103">
        <v>1000</v>
      </c>
      <c r="S891" s="103">
        <v>1500</v>
      </c>
      <c r="T891" s="103">
        <v>1300</v>
      </c>
      <c r="U891" s="103">
        <v>0</v>
      </c>
      <c r="V891" s="103">
        <v>871</v>
      </c>
      <c r="W891" s="103">
        <v>0</v>
      </c>
      <c r="X891" s="103">
        <v>871</v>
      </c>
      <c r="Y891" s="27">
        <v>871</v>
      </c>
      <c r="Z891" s="34">
        <v>1056</v>
      </c>
      <c r="AA891" s="34">
        <v>626</v>
      </c>
      <c r="AB891" s="34">
        <v>1056</v>
      </c>
      <c r="AC891" s="34">
        <v>1056</v>
      </c>
      <c r="AD891" s="34">
        <v>1056</v>
      </c>
      <c r="AE891" s="34">
        <v>1056</v>
      </c>
      <c r="AF891" s="34">
        <v>1056</v>
      </c>
      <c r="AG891" s="170">
        <v>1056</v>
      </c>
      <c r="AH891" s="179">
        <v>700</v>
      </c>
      <c r="AI891" s="179">
        <v>700</v>
      </c>
      <c r="AJ891" s="250">
        <v>850</v>
      </c>
      <c r="AK891" s="204">
        <f t="shared" si="513"/>
        <v>150</v>
      </c>
      <c r="AL891" s="201">
        <f t="shared" si="514"/>
        <v>0.21428571428571427</v>
      </c>
    </row>
    <row r="892" spans="1:38" ht="12" customHeight="1">
      <c r="A892" s="94">
        <v>3006</v>
      </c>
      <c r="B892" s="95" t="s">
        <v>346</v>
      </c>
      <c r="F892" s="113">
        <v>2500</v>
      </c>
      <c r="G892" s="113">
        <v>741</v>
      </c>
      <c r="H892" s="103">
        <v>2500</v>
      </c>
      <c r="I892" s="103">
        <v>1000</v>
      </c>
      <c r="J892" s="103">
        <v>2500</v>
      </c>
      <c r="K892" s="103">
        <v>1672</v>
      </c>
      <c r="L892" s="103">
        <v>2500</v>
      </c>
      <c r="M892" s="103">
        <v>2482</v>
      </c>
      <c r="N892" s="103">
        <v>2500</v>
      </c>
      <c r="O892" s="103">
        <v>2500</v>
      </c>
      <c r="P892" s="103">
        <v>2500</v>
      </c>
      <c r="Q892" s="103">
        <v>2264</v>
      </c>
      <c r="R892" s="103">
        <v>2500</v>
      </c>
      <c r="S892" s="103">
        <v>2500</v>
      </c>
      <c r="T892" s="103">
        <v>2500</v>
      </c>
      <c r="U892" s="103">
        <v>2548</v>
      </c>
      <c r="V892" s="103">
        <v>2500</v>
      </c>
      <c r="W892" s="103">
        <v>2248</v>
      </c>
      <c r="X892" s="103">
        <v>2500</v>
      </c>
      <c r="Y892" s="35">
        <v>2618</v>
      </c>
      <c r="Z892" s="35">
        <v>2500</v>
      </c>
      <c r="AA892" s="35">
        <v>2435</v>
      </c>
      <c r="AB892" s="35">
        <v>2500</v>
      </c>
      <c r="AC892" s="35">
        <v>2030</v>
      </c>
      <c r="AD892" s="35">
        <v>2500</v>
      </c>
      <c r="AE892" s="35">
        <v>1771</v>
      </c>
      <c r="AF892" s="35">
        <v>2500</v>
      </c>
      <c r="AG892" s="35">
        <v>2522</v>
      </c>
      <c r="AH892" s="53">
        <v>2500</v>
      </c>
      <c r="AI892" s="53">
        <v>2500</v>
      </c>
      <c r="AJ892" s="251">
        <v>2500</v>
      </c>
      <c r="AK892" s="204">
        <f t="shared" si="513"/>
        <v>0</v>
      </c>
      <c r="AL892" s="201">
        <f t="shared" si="514"/>
        <v>0</v>
      </c>
    </row>
    <row r="893" spans="1:38" ht="12" customHeight="1">
      <c r="A893" s="94">
        <v>3008</v>
      </c>
      <c r="B893" s="95" t="s">
        <v>347</v>
      </c>
      <c r="F893" s="113"/>
      <c r="G893" s="11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>
        <v>0</v>
      </c>
      <c r="V893" s="103">
        <v>0</v>
      </c>
      <c r="W893" s="103">
        <v>400</v>
      </c>
      <c r="X893" s="103">
        <v>0</v>
      </c>
      <c r="Y893" s="27" t="s">
        <v>348</v>
      </c>
      <c r="Z893" s="27" t="s">
        <v>348</v>
      </c>
      <c r="AA893" s="27">
        <v>0</v>
      </c>
      <c r="AB893" s="27" t="s">
        <v>348</v>
      </c>
      <c r="AD893" s="27" t="s">
        <v>348</v>
      </c>
      <c r="AH893" s="13"/>
      <c r="AI893" s="13"/>
      <c r="AJ893" s="251"/>
      <c r="AK893" s="204"/>
      <c r="AL893" s="201"/>
    </row>
    <row r="894" spans="1:38" ht="12" customHeight="1">
      <c r="A894" s="94">
        <v>3040</v>
      </c>
      <c r="B894" s="95" t="s">
        <v>229</v>
      </c>
      <c r="F894" s="113"/>
      <c r="G894" s="113"/>
      <c r="H894" s="103"/>
      <c r="I894" s="103"/>
      <c r="J894" s="103"/>
      <c r="K894" s="103"/>
      <c r="L894" s="103">
        <v>250</v>
      </c>
      <c r="M894" s="103">
        <v>0</v>
      </c>
      <c r="N894" s="103">
        <v>320</v>
      </c>
      <c r="O894" s="103">
        <v>320</v>
      </c>
      <c r="P894" s="103">
        <v>320</v>
      </c>
      <c r="Q894" s="103">
        <v>0</v>
      </c>
      <c r="R894" s="103">
        <v>335</v>
      </c>
      <c r="S894" s="103">
        <v>550</v>
      </c>
      <c r="T894" s="103">
        <v>472</v>
      </c>
      <c r="U894" s="103">
        <v>445</v>
      </c>
      <c r="V894" s="103">
        <v>331</v>
      </c>
      <c r="W894" s="103">
        <v>0</v>
      </c>
      <c r="X894" s="103">
        <v>350</v>
      </c>
      <c r="Y894" s="27">
        <v>350</v>
      </c>
      <c r="Z894" s="27">
        <v>622</v>
      </c>
      <c r="AA894" s="27">
        <v>622</v>
      </c>
      <c r="AB894" s="27">
        <v>622</v>
      </c>
      <c r="AC894" s="27">
        <v>622</v>
      </c>
      <c r="AD894" s="27">
        <v>622</v>
      </c>
      <c r="AE894" s="27">
        <v>622</v>
      </c>
      <c r="AF894" s="27">
        <v>622</v>
      </c>
      <c r="AG894" s="27">
        <v>614</v>
      </c>
      <c r="AH894" s="13">
        <v>470</v>
      </c>
      <c r="AI894" s="13">
        <v>470</v>
      </c>
      <c r="AJ894" s="251">
        <v>525</v>
      </c>
      <c r="AK894" s="204">
        <f t="shared" si="513"/>
        <v>55</v>
      </c>
      <c r="AL894" s="201">
        <f t="shared" si="514"/>
        <v>0.11702127659574468</v>
      </c>
    </row>
    <row r="895" spans="1:38" ht="12" customHeight="1">
      <c r="A895" s="94">
        <v>4001</v>
      </c>
      <c r="B895" s="95" t="s">
        <v>124</v>
      </c>
      <c r="F895" s="113"/>
      <c r="G895" s="11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AA895" s="27">
        <v>7500</v>
      </c>
      <c r="AB895" s="35">
        <v>18000</v>
      </c>
      <c r="AC895" s="35">
        <v>17000</v>
      </c>
      <c r="AD895" s="35"/>
      <c r="AE895" s="35"/>
      <c r="AF895" s="35"/>
      <c r="AG895" s="35">
        <v>0</v>
      </c>
      <c r="AH895" s="53"/>
      <c r="AI895" s="53"/>
      <c r="AJ895" s="251"/>
      <c r="AK895" s="204"/>
      <c r="AL895" s="201"/>
    </row>
    <row r="896" spans="1:75" ht="12" customHeight="1">
      <c r="A896" s="94">
        <v>4005</v>
      </c>
      <c r="B896" s="95" t="s">
        <v>349</v>
      </c>
      <c r="F896" s="113">
        <v>2250</v>
      </c>
      <c r="G896" s="113">
        <v>2400</v>
      </c>
      <c r="H896" s="103">
        <v>2250</v>
      </c>
      <c r="I896" s="103">
        <v>2250</v>
      </c>
      <c r="J896" s="103">
        <v>2250</v>
      </c>
      <c r="K896" s="103">
        <v>375</v>
      </c>
      <c r="L896" s="103">
        <v>2250</v>
      </c>
      <c r="M896" s="103">
        <v>1950</v>
      </c>
      <c r="N896" s="103">
        <v>2250</v>
      </c>
      <c r="O896" s="103">
        <v>900</v>
      </c>
      <c r="P896" s="103">
        <v>2250</v>
      </c>
      <c r="Q896" s="103">
        <v>700</v>
      </c>
      <c r="R896" s="103">
        <v>2250</v>
      </c>
      <c r="S896" s="103">
        <v>2250</v>
      </c>
      <c r="T896" s="103">
        <v>2250</v>
      </c>
      <c r="U896" s="103">
        <v>875</v>
      </c>
      <c r="V896" s="103">
        <v>2250</v>
      </c>
      <c r="W896" s="103">
        <v>2487</v>
      </c>
      <c r="X896" s="103">
        <v>2250</v>
      </c>
      <c r="Y896" s="35">
        <v>1612</v>
      </c>
      <c r="Z896" s="35">
        <v>2250</v>
      </c>
      <c r="AA896" s="35">
        <v>0</v>
      </c>
      <c r="AB896" s="35">
        <v>2250</v>
      </c>
      <c r="AC896" s="35">
        <v>1650</v>
      </c>
      <c r="AD896" s="35">
        <v>2250</v>
      </c>
      <c r="AE896" s="35">
        <v>1562</v>
      </c>
      <c r="AF896" s="35">
        <v>2250</v>
      </c>
      <c r="AG896" s="35">
        <v>2500</v>
      </c>
      <c r="AH896" s="35">
        <v>2250</v>
      </c>
      <c r="AI896" s="35">
        <v>2250</v>
      </c>
      <c r="AJ896" s="34">
        <v>2250</v>
      </c>
      <c r="AK896" s="204">
        <f t="shared" si="513"/>
        <v>0</v>
      </c>
      <c r="AL896" s="201">
        <f t="shared" si="514"/>
        <v>0</v>
      </c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</row>
    <row r="897" spans="1:75" ht="12" customHeight="1">
      <c r="A897" s="94">
        <v>6010</v>
      </c>
      <c r="B897" s="95" t="s">
        <v>313</v>
      </c>
      <c r="F897" s="113"/>
      <c r="G897" s="113"/>
      <c r="H897" s="103">
        <v>310</v>
      </c>
      <c r="I897" s="103">
        <v>310</v>
      </c>
      <c r="J897" s="103">
        <v>620</v>
      </c>
      <c r="K897" s="103">
        <v>0</v>
      </c>
      <c r="L897" s="103">
        <v>643</v>
      </c>
      <c r="M897" s="103">
        <v>643</v>
      </c>
      <c r="N897" s="103">
        <v>644</v>
      </c>
      <c r="O897" s="103">
        <v>644</v>
      </c>
      <c r="P897" s="103">
        <v>755</v>
      </c>
      <c r="Q897" s="103">
        <v>755</v>
      </c>
      <c r="R897" s="103">
        <f>SUM(R879:R896)*0.015</f>
        <v>1146.84894</v>
      </c>
      <c r="S897" s="103">
        <f>SUM(S879:S896)*0.015</f>
        <v>1071.0735</v>
      </c>
      <c r="T897" s="103">
        <f>SUM(T879:T896)*0.015</f>
        <v>1201.429905</v>
      </c>
      <c r="U897" s="103">
        <f>SUM(U883:U896)*0.03</f>
        <v>1270.71</v>
      </c>
      <c r="V897" s="103">
        <f>SUM(V883:V896)*0.03</f>
        <v>1367.66646</v>
      </c>
      <c r="W897" s="103">
        <v>1367</v>
      </c>
      <c r="X897" s="103">
        <f>SUM(X883:X896)*0.03</f>
        <v>1360.574985</v>
      </c>
      <c r="Y897" s="35">
        <v>1361</v>
      </c>
      <c r="Z897" s="35">
        <f>SUM(Z883:Z896)*0.03</f>
        <v>1432.72362</v>
      </c>
      <c r="AA897" s="35">
        <v>1433</v>
      </c>
      <c r="AB897" s="35">
        <f>SUM(AB883:AB896)*0.03</f>
        <v>2020.10616</v>
      </c>
      <c r="AC897" s="35">
        <v>1480</v>
      </c>
      <c r="AD897" s="35">
        <f aca="true" t="shared" si="520" ref="AD897:AJ897">SUM(AD883:AD896)*0.03</f>
        <v>1533.21603</v>
      </c>
      <c r="AE897" s="35">
        <f t="shared" si="520"/>
        <v>1366.35</v>
      </c>
      <c r="AF897" s="35">
        <f t="shared" si="520"/>
        <v>1587.95655</v>
      </c>
      <c r="AG897" s="35">
        <v>1588</v>
      </c>
      <c r="AH897" s="35">
        <f t="shared" si="520"/>
        <v>1573.36698</v>
      </c>
      <c r="AI897" s="35">
        <f t="shared" si="520"/>
        <v>1573.36698</v>
      </c>
      <c r="AJ897" s="34">
        <f t="shared" si="520"/>
        <v>1624.780965</v>
      </c>
      <c r="AK897" s="204">
        <f t="shared" si="513"/>
        <v>51.41398499999991</v>
      </c>
      <c r="AL897" s="201">
        <f t="shared" si="514"/>
        <v>0.03267768146500692</v>
      </c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</row>
    <row r="898" spans="1:75" s="24" customFormat="1" ht="12" customHeight="1">
      <c r="A898" s="97"/>
      <c r="B898" s="95" t="s">
        <v>138</v>
      </c>
      <c r="C898" s="5"/>
      <c r="D898" s="4"/>
      <c r="E898" s="5"/>
      <c r="F898" s="114">
        <f aca="true" t="shared" si="521" ref="F898:X898">SUM(F884:F897)</f>
        <v>7075</v>
      </c>
      <c r="G898" s="114">
        <f t="shared" si="521"/>
        <v>3758</v>
      </c>
      <c r="H898" s="110">
        <f t="shared" si="521"/>
        <v>7885</v>
      </c>
      <c r="I898" s="110">
        <f t="shared" si="521"/>
        <v>6130</v>
      </c>
      <c r="J898" s="110">
        <f t="shared" si="521"/>
        <v>13815</v>
      </c>
      <c r="K898" s="110">
        <f t="shared" si="521"/>
        <v>5916</v>
      </c>
      <c r="L898" s="110">
        <f t="shared" si="521"/>
        <v>13693</v>
      </c>
      <c r="M898" s="110">
        <f t="shared" si="521"/>
        <v>6606</v>
      </c>
      <c r="N898" s="110">
        <f t="shared" si="521"/>
        <v>12914</v>
      </c>
      <c r="O898" s="110">
        <f t="shared" si="521"/>
        <v>8853</v>
      </c>
      <c r="P898" s="110">
        <f t="shared" si="521"/>
        <v>9260</v>
      </c>
      <c r="Q898" s="110">
        <f t="shared" si="521"/>
        <v>4499</v>
      </c>
      <c r="R898" s="110">
        <f t="shared" si="521"/>
        <v>11006.84894</v>
      </c>
      <c r="S898" s="110">
        <f t="shared" si="521"/>
        <v>11546.0735</v>
      </c>
      <c r="T898" s="110">
        <f t="shared" si="521"/>
        <v>12058.429905</v>
      </c>
      <c r="U898" s="110">
        <f t="shared" si="521"/>
        <v>7006.71</v>
      </c>
      <c r="V898" s="110">
        <f t="shared" si="521"/>
        <v>11229.66646</v>
      </c>
      <c r="W898" s="110">
        <f t="shared" si="521"/>
        <v>8887</v>
      </c>
      <c r="X898" s="110">
        <f t="shared" si="521"/>
        <v>10991.574985</v>
      </c>
      <c r="Y898" s="36">
        <f aca="true" t="shared" si="522" ref="Y898:AD898">SUM(Y884:Y897)</f>
        <v>11294</v>
      </c>
      <c r="Z898" s="36">
        <f t="shared" si="522"/>
        <v>12765.72362</v>
      </c>
      <c r="AA898" s="36">
        <f t="shared" si="522"/>
        <v>16732</v>
      </c>
      <c r="AB898" s="36">
        <f t="shared" si="522"/>
        <v>31843.10616</v>
      </c>
      <c r="AC898" s="36">
        <f t="shared" si="522"/>
        <v>28281</v>
      </c>
      <c r="AD898" s="36">
        <f t="shared" si="522"/>
        <v>13419.21603</v>
      </c>
      <c r="AE898" s="36">
        <f aca="true" t="shared" si="523" ref="AE898:AJ898">SUM(AE884:AE897)</f>
        <v>11346.35</v>
      </c>
      <c r="AF898" s="36">
        <f t="shared" si="523"/>
        <v>13515.95655</v>
      </c>
      <c r="AG898" s="36">
        <f t="shared" si="523"/>
        <v>11887</v>
      </c>
      <c r="AH898" s="36">
        <f t="shared" si="523"/>
        <v>12203.36698</v>
      </c>
      <c r="AI898" s="36">
        <f t="shared" si="523"/>
        <v>12203.36698</v>
      </c>
      <c r="AJ898" s="33">
        <f t="shared" si="523"/>
        <v>12479.780965</v>
      </c>
      <c r="AK898" s="206">
        <f t="shared" si="513"/>
        <v>276.41398499999923</v>
      </c>
      <c r="AL898" s="202">
        <f t="shared" si="514"/>
        <v>0.022650632850180763</v>
      </c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</row>
    <row r="899" spans="1:75" s="24" customFormat="1" ht="12" customHeight="1">
      <c r="A899" s="97"/>
      <c r="B899" s="95" t="s">
        <v>350</v>
      </c>
      <c r="C899" s="5"/>
      <c r="D899" s="4"/>
      <c r="E899" s="5"/>
      <c r="F899" s="114">
        <f>SUM(F898+F883)</f>
        <v>20610</v>
      </c>
      <c r="G899" s="114">
        <f>SUM(G898+G883)</f>
        <v>21581</v>
      </c>
      <c r="H899" s="110">
        <f aca="true" t="shared" si="524" ref="H899:Z899">SUM(H883+H898)</f>
        <v>35165.663</v>
      </c>
      <c r="I899" s="110">
        <f t="shared" si="524"/>
        <v>30770</v>
      </c>
      <c r="J899" s="110">
        <f t="shared" si="524"/>
        <v>42532</v>
      </c>
      <c r="K899" s="110">
        <f t="shared" si="524"/>
        <v>30169</v>
      </c>
      <c r="L899" s="110">
        <f t="shared" si="524"/>
        <v>43535</v>
      </c>
      <c r="M899" s="110">
        <f t="shared" si="524"/>
        <v>34599</v>
      </c>
      <c r="N899" s="110">
        <f t="shared" si="524"/>
        <v>43595</v>
      </c>
      <c r="O899" s="110">
        <f t="shared" si="524"/>
        <v>38289</v>
      </c>
      <c r="P899" s="110">
        <f t="shared" si="524"/>
        <v>41079</v>
      </c>
      <c r="Q899" s="110">
        <f t="shared" si="524"/>
        <v>32579</v>
      </c>
      <c r="R899" s="110">
        <f t="shared" si="524"/>
        <v>44305.146940000006</v>
      </c>
      <c r="S899" s="110">
        <f t="shared" si="524"/>
        <v>42011.0235</v>
      </c>
      <c r="T899" s="110">
        <f t="shared" si="524"/>
        <v>46677.59340500001</v>
      </c>
      <c r="U899" s="110">
        <f t="shared" si="524"/>
        <v>43627.71</v>
      </c>
      <c r="V899" s="110">
        <f t="shared" si="524"/>
        <v>46956.54846</v>
      </c>
      <c r="W899" s="110">
        <f t="shared" si="524"/>
        <v>44533</v>
      </c>
      <c r="X899" s="110">
        <f t="shared" si="524"/>
        <v>46713.074485</v>
      </c>
      <c r="Y899" s="36">
        <f t="shared" si="524"/>
        <v>44213</v>
      </c>
      <c r="Z899" s="36">
        <f t="shared" si="524"/>
        <v>49190.17762</v>
      </c>
      <c r="AA899" s="36">
        <f aca="true" t="shared" si="525" ref="AA899:AF899">SUM(AA883+AA898)</f>
        <v>53665</v>
      </c>
      <c r="AB899" s="36">
        <f t="shared" si="525"/>
        <v>69356.97816</v>
      </c>
      <c r="AC899" s="36">
        <f t="shared" si="525"/>
        <v>64088</v>
      </c>
      <c r="AD899" s="36">
        <f t="shared" si="525"/>
        <v>52640.41703</v>
      </c>
      <c r="AE899" s="36">
        <f t="shared" si="525"/>
        <v>46911.35</v>
      </c>
      <c r="AF899" s="36">
        <f t="shared" si="525"/>
        <v>54519.841550000005</v>
      </c>
      <c r="AG899" s="36">
        <f>SUM(AG883+AG898)</f>
        <v>47048</v>
      </c>
      <c r="AH899" s="36">
        <f>SUM(AH883+AH898)</f>
        <v>54018.93298</v>
      </c>
      <c r="AI899" s="36">
        <f>SUM(AI883+AI898)</f>
        <v>54018.93298</v>
      </c>
      <c r="AJ899" s="33">
        <f>SUM(AJ883+AJ898)</f>
        <v>55784.146465</v>
      </c>
      <c r="AK899" s="206">
        <f t="shared" si="513"/>
        <v>1765.2134850000002</v>
      </c>
      <c r="AL899" s="202">
        <f t="shared" si="514"/>
        <v>0.03267768146500698</v>
      </c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</row>
    <row r="900" spans="6:24" ht="12" customHeight="1">
      <c r="F900" s="58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</row>
    <row r="901" spans="1:38" ht="12" customHeight="1">
      <c r="A901" s="76">
        <v>865</v>
      </c>
      <c r="B901" s="77" t="s">
        <v>351</v>
      </c>
      <c r="C901" s="3" t="s">
        <v>1</v>
      </c>
      <c r="D901" s="6" t="s">
        <v>2</v>
      </c>
      <c r="E901" s="6" t="s">
        <v>1</v>
      </c>
      <c r="F901" s="76" t="s">
        <v>2</v>
      </c>
      <c r="G901" s="76" t="s">
        <v>1</v>
      </c>
      <c r="H901" s="76" t="s">
        <v>2</v>
      </c>
      <c r="I901" s="6" t="s">
        <v>1</v>
      </c>
      <c r="J901" s="6" t="s">
        <v>2</v>
      </c>
      <c r="K901" s="6" t="s">
        <v>1</v>
      </c>
      <c r="L901" s="6" t="s">
        <v>2</v>
      </c>
      <c r="M901" s="6" t="s">
        <v>1</v>
      </c>
      <c r="N901" s="6" t="s">
        <v>2</v>
      </c>
      <c r="O901" s="6" t="s">
        <v>1</v>
      </c>
      <c r="P901" s="6" t="s">
        <v>2</v>
      </c>
      <c r="Q901" s="6" t="s">
        <v>1</v>
      </c>
      <c r="R901" s="6" t="s">
        <v>2</v>
      </c>
      <c r="S901" s="6" t="s">
        <v>1</v>
      </c>
      <c r="T901" s="6" t="s">
        <v>2</v>
      </c>
      <c r="U901" s="6" t="s">
        <v>41</v>
      </c>
      <c r="V901" s="6" t="s">
        <v>2</v>
      </c>
      <c r="W901" s="6" t="s">
        <v>41</v>
      </c>
      <c r="X901" s="6" t="s">
        <v>2</v>
      </c>
      <c r="Y901" s="6" t="s">
        <v>1</v>
      </c>
      <c r="Z901" s="6" t="s">
        <v>2</v>
      </c>
      <c r="AA901" s="6" t="s">
        <v>1</v>
      </c>
      <c r="AB901" s="6" t="s">
        <v>2</v>
      </c>
      <c r="AC901" s="3" t="s">
        <v>1</v>
      </c>
      <c r="AD901" s="3" t="s">
        <v>2</v>
      </c>
      <c r="AE901" s="3" t="s">
        <v>1</v>
      </c>
      <c r="AF901" s="3" t="s">
        <v>2</v>
      </c>
      <c r="AG901" s="3" t="s">
        <v>1</v>
      </c>
      <c r="AH901" s="3" t="s">
        <v>2</v>
      </c>
      <c r="AI901" s="3" t="s">
        <v>3</v>
      </c>
      <c r="AJ901" s="3" t="s">
        <v>2</v>
      </c>
      <c r="AK901" s="197" t="s">
        <v>461</v>
      </c>
      <c r="AL901" s="197" t="s">
        <v>462</v>
      </c>
    </row>
    <row r="902" spans="1:38" ht="12" customHeight="1">
      <c r="A902" s="76"/>
      <c r="B902" s="77"/>
      <c r="C902" s="3" t="s">
        <v>4</v>
      </c>
      <c r="D902" s="6" t="s">
        <v>5</v>
      </c>
      <c r="E902" s="6" t="s">
        <v>5</v>
      </c>
      <c r="F902" s="76" t="s">
        <v>6</v>
      </c>
      <c r="G902" s="76" t="s">
        <v>6</v>
      </c>
      <c r="H902" s="76" t="s">
        <v>7</v>
      </c>
      <c r="I902" s="6" t="s">
        <v>7</v>
      </c>
      <c r="J902" s="6" t="s">
        <v>8</v>
      </c>
      <c r="K902" s="6" t="s">
        <v>303</v>
      </c>
      <c r="L902" s="6" t="s">
        <v>304</v>
      </c>
      <c r="M902" s="6" t="s">
        <v>304</v>
      </c>
      <c r="N902" s="6" t="s">
        <v>42</v>
      </c>
      <c r="O902" s="6" t="s">
        <v>10</v>
      </c>
      <c r="P902" s="6" t="s">
        <v>43</v>
      </c>
      <c r="Q902" s="6" t="s">
        <v>43</v>
      </c>
      <c r="R902" s="6" t="s">
        <v>44</v>
      </c>
      <c r="S902" s="6" t="s">
        <v>12</v>
      </c>
      <c r="T902" s="6" t="s">
        <v>13</v>
      </c>
      <c r="U902" s="6" t="s">
        <v>13</v>
      </c>
      <c r="V902" s="6" t="s">
        <v>14</v>
      </c>
      <c r="W902" s="6" t="s">
        <v>14</v>
      </c>
      <c r="X902" s="6" t="s">
        <v>15</v>
      </c>
      <c r="Y902" s="6" t="s">
        <v>15</v>
      </c>
      <c r="Z902" s="6" t="s">
        <v>16</v>
      </c>
      <c r="AA902" s="6" t="s">
        <v>16</v>
      </c>
      <c r="AB902" s="6" t="s">
        <v>17</v>
      </c>
      <c r="AC902" s="6" t="s">
        <v>17</v>
      </c>
      <c r="AD902" s="6" t="s">
        <v>427</v>
      </c>
      <c r="AE902" s="6" t="s">
        <v>427</v>
      </c>
      <c r="AF902" s="6" t="s">
        <v>439</v>
      </c>
      <c r="AG902" s="6" t="s">
        <v>439</v>
      </c>
      <c r="AH902" s="6" t="s">
        <v>452</v>
      </c>
      <c r="AI902" s="6" t="s">
        <v>452</v>
      </c>
      <c r="AJ902" s="6" t="s">
        <v>464</v>
      </c>
      <c r="AK902" s="198" t="s">
        <v>463</v>
      </c>
      <c r="AL902" s="198" t="s">
        <v>463</v>
      </c>
    </row>
    <row r="903" spans="1:36" ht="12" customHeight="1">
      <c r="A903" s="19"/>
      <c r="B903" s="19" t="s">
        <v>305</v>
      </c>
      <c r="C903" s="106"/>
      <c r="D903" s="82"/>
      <c r="E903" s="82"/>
      <c r="F903" s="78"/>
      <c r="G903" s="78"/>
      <c r="H903" s="78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130"/>
      <c r="Z903" s="130"/>
      <c r="AA903" s="130"/>
      <c r="AB903" s="130"/>
      <c r="AC903" s="130"/>
      <c r="AD903" s="130"/>
      <c r="AE903" s="130"/>
      <c r="AF903" s="130"/>
      <c r="AG903" s="130"/>
      <c r="AH903" s="130"/>
      <c r="AI903" s="130"/>
      <c r="AJ903" s="130"/>
    </row>
    <row r="904" spans="1:38" ht="12" customHeight="1">
      <c r="A904" s="144" t="s">
        <v>352</v>
      </c>
      <c r="B904" s="19" t="s">
        <v>38</v>
      </c>
      <c r="C904" s="106"/>
      <c r="D904" s="82"/>
      <c r="E904" s="82"/>
      <c r="F904" s="78"/>
      <c r="G904" s="78"/>
      <c r="H904" s="78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145">
        <v>14560</v>
      </c>
      <c r="Z904" s="145">
        <v>16225</v>
      </c>
      <c r="AA904" s="145">
        <v>21225</v>
      </c>
      <c r="AB904" s="145">
        <v>45000</v>
      </c>
      <c r="AC904" s="145">
        <v>49226</v>
      </c>
      <c r="AD904" s="145">
        <v>45000</v>
      </c>
      <c r="AE904" s="145">
        <v>51171</v>
      </c>
      <c r="AF904" s="145">
        <v>50000</v>
      </c>
      <c r="AG904" s="145">
        <v>49294</v>
      </c>
      <c r="AH904" s="145">
        <v>53000</v>
      </c>
      <c r="AI904" s="145">
        <v>53000</v>
      </c>
      <c r="AJ904" s="145">
        <v>52000</v>
      </c>
      <c r="AK904" s="204">
        <f>SUM(AJ904-AH904)</f>
        <v>-1000</v>
      </c>
      <c r="AL904" s="201">
        <f>SUM(AK904/AH904)</f>
        <v>-0.018867924528301886</v>
      </c>
    </row>
    <row r="905" spans="1:38" ht="12" customHeight="1">
      <c r="A905" s="144" t="s">
        <v>353</v>
      </c>
      <c r="B905" s="19" t="s">
        <v>354</v>
      </c>
      <c r="C905" s="106"/>
      <c r="D905" s="82"/>
      <c r="E905" s="82"/>
      <c r="F905" s="78"/>
      <c r="G905" s="78"/>
      <c r="H905" s="78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145">
        <v>896</v>
      </c>
      <c r="Z905" s="145">
        <v>1100</v>
      </c>
      <c r="AA905" s="145">
        <v>900</v>
      </c>
      <c r="AB905" s="145">
        <v>900</v>
      </c>
      <c r="AC905" s="145">
        <v>349</v>
      </c>
      <c r="AD905" s="145">
        <v>1000</v>
      </c>
      <c r="AE905" s="145">
        <v>787</v>
      </c>
      <c r="AF905" s="145">
        <v>800</v>
      </c>
      <c r="AG905" s="145">
        <v>974</v>
      </c>
      <c r="AH905" s="145">
        <v>800</v>
      </c>
      <c r="AI905" s="145">
        <v>800</v>
      </c>
      <c r="AJ905" s="145">
        <v>1300</v>
      </c>
      <c r="AK905" s="204">
        <f aca="true" t="shared" si="526" ref="AK905:AK933">SUM(AJ905-AH905)</f>
        <v>500</v>
      </c>
      <c r="AL905" s="201">
        <f aca="true" t="shared" si="527" ref="AL905:AL933">SUM(AK905/AH905)</f>
        <v>0.625</v>
      </c>
    </row>
    <row r="906" spans="1:38" ht="12" customHeight="1">
      <c r="A906" s="144" t="s">
        <v>355</v>
      </c>
      <c r="B906" s="19" t="s">
        <v>356</v>
      </c>
      <c r="C906" s="106"/>
      <c r="D906" s="82"/>
      <c r="E906" s="82"/>
      <c r="F906" s="78"/>
      <c r="G906" s="78"/>
      <c r="H906" s="78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145">
        <v>2838</v>
      </c>
      <c r="Z906" s="145">
        <v>3500</v>
      </c>
      <c r="AA906" s="145">
        <v>3000</v>
      </c>
      <c r="AB906" s="145">
        <v>3000</v>
      </c>
      <c r="AC906" s="145">
        <v>3400</v>
      </c>
      <c r="AD906" s="145">
        <v>3000</v>
      </c>
      <c r="AE906" s="145">
        <v>3150</v>
      </c>
      <c r="AF906" s="145">
        <v>3500</v>
      </c>
      <c r="AG906" s="145">
        <v>4500</v>
      </c>
      <c r="AH906" s="145">
        <v>3100</v>
      </c>
      <c r="AI906" s="145">
        <v>3100</v>
      </c>
      <c r="AJ906" s="145">
        <v>4500</v>
      </c>
      <c r="AK906" s="204">
        <f t="shared" si="526"/>
        <v>1400</v>
      </c>
      <c r="AL906" s="201">
        <f t="shared" si="527"/>
        <v>0.45161290322580644</v>
      </c>
    </row>
    <row r="907" spans="1:38" ht="12" customHeight="1">
      <c r="A907" s="144" t="s">
        <v>357</v>
      </c>
      <c r="B907" s="19" t="s">
        <v>358</v>
      </c>
      <c r="C907" s="106"/>
      <c r="D907" s="82"/>
      <c r="E907" s="82"/>
      <c r="F907" s="78"/>
      <c r="G907" s="78"/>
      <c r="H907" s="78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145">
        <v>17292</v>
      </c>
      <c r="Z907" s="145">
        <v>20000</v>
      </c>
      <c r="AA907" s="145">
        <v>18000</v>
      </c>
      <c r="AB907" s="145">
        <v>18000</v>
      </c>
      <c r="AC907" s="145">
        <v>18809</v>
      </c>
      <c r="AD907" s="145">
        <v>20000</v>
      </c>
      <c r="AE907" s="145">
        <v>23234</v>
      </c>
      <c r="AF907" s="145">
        <v>19000</v>
      </c>
      <c r="AG907" s="145">
        <v>29213</v>
      </c>
      <c r="AH907" s="145">
        <v>23000</v>
      </c>
      <c r="AI907" s="145">
        <v>23000</v>
      </c>
      <c r="AJ907" s="145">
        <v>29000</v>
      </c>
      <c r="AK907" s="204">
        <f t="shared" si="526"/>
        <v>6000</v>
      </c>
      <c r="AL907" s="201">
        <f t="shared" si="527"/>
        <v>0.2608695652173913</v>
      </c>
    </row>
    <row r="908" spans="1:38" ht="12" customHeight="1">
      <c r="A908" s="144" t="s">
        <v>359</v>
      </c>
      <c r="B908" s="19" t="s">
        <v>360</v>
      </c>
      <c r="C908" s="106"/>
      <c r="D908" s="82"/>
      <c r="E908" s="82"/>
      <c r="F908" s="78"/>
      <c r="G908" s="78"/>
      <c r="H908" s="78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145">
        <v>7200</v>
      </c>
      <c r="Z908" s="145">
        <v>29500</v>
      </c>
      <c r="AA908" s="145">
        <v>28000</v>
      </c>
      <c r="AB908" s="145">
        <v>32000</v>
      </c>
      <c r="AC908" s="145">
        <v>33113</v>
      </c>
      <c r="AD908" s="145">
        <v>33000</v>
      </c>
      <c r="AE908" s="145">
        <v>30250</v>
      </c>
      <c r="AF908" s="145">
        <v>33000</v>
      </c>
      <c r="AG908" s="145">
        <v>39925</v>
      </c>
      <c r="AH908" s="145">
        <v>36000</v>
      </c>
      <c r="AI908" s="145">
        <v>36000</v>
      </c>
      <c r="AJ908" s="145">
        <v>35000</v>
      </c>
      <c r="AK908" s="204">
        <f t="shared" si="526"/>
        <v>-1000</v>
      </c>
      <c r="AL908" s="201">
        <f t="shared" si="527"/>
        <v>-0.027777777777777776</v>
      </c>
    </row>
    <row r="909" spans="1:38" ht="12" customHeight="1">
      <c r="A909" s="144" t="s">
        <v>361</v>
      </c>
      <c r="B909" s="19" t="s">
        <v>362</v>
      </c>
      <c r="C909" s="106"/>
      <c r="D909" s="82"/>
      <c r="E909" s="82"/>
      <c r="F909" s="78"/>
      <c r="G909" s="78"/>
      <c r="H909" s="78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145"/>
      <c r="Z909" s="145"/>
      <c r="AA909" s="145"/>
      <c r="AB909" s="145"/>
      <c r="AC909" s="145"/>
      <c r="AD909" s="145">
        <v>0</v>
      </c>
      <c r="AE909" s="145">
        <v>0</v>
      </c>
      <c r="AF909" s="145">
        <v>0</v>
      </c>
      <c r="AG909" s="145">
        <v>0</v>
      </c>
      <c r="AH909" s="145">
        <v>0</v>
      </c>
      <c r="AI909" s="145">
        <v>0</v>
      </c>
      <c r="AJ909" s="145">
        <v>0</v>
      </c>
      <c r="AK909" s="204"/>
      <c r="AL909" s="201"/>
    </row>
    <row r="910" spans="1:38" ht="12" customHeight="1">
      <c r="A910" s="144" t="s">
        <v>363</v>
      </c>
      <c r="B910" s="19" t="s">
        <v>364</v>
      </c>
      <c r="C910" s="106"/>
      <c r="D910" s="82"/>
      <c r="E910" s="82"/>
      <c r="F910" s="78"/>
      <c r="G910" s="78"/>
      <c r="H910" s="78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145">
        <v>3500</v>
      </c>
      <c r="Z910" s="145">
        <v>2000</v>
      </c>
      <c r="AA910" s="145">
        <v>14795</v>
      </c>
      <c r="AB910" s="145">
        <v>15795</v>
      </c>
      <c r="AC910" s="145">
        <v>7545</v>
      </c>
      <c r="AD910" s="145">
        <v>15000</v>
      </c>
      <c r="AE910" s="145">
        <v>15450</v>
      </c>
      <c r="AF910" s="145">
        <v>8600</v>
      </c>
      <c r="AG910" s="145">
        <v>9975</v>
      </c>
      <c r="AH910" s="145">
        <v>12650</v>
      </c>
      <c r="AI910" s="145">
        <v>12650</v>
      </c>
      <c r="AJ910" s="145">
        <v>12850</v>
      </c>
      <c r="AK910" s="204">
        <f t="shared" si="526"/>
        <v>200</v>
      </c>
      <c r="AL910" s="201">
        <f t="shared" si="527"/>
        <v>0.015810276679841896</v>
      </c>
    </row>
    <row r="911" spans="1:38" ht="12" customHeight="1">
      <c r="A911" s="144" t="s">
        <v>365</v>
      </c>
      <c r="B911" s="19" t="s">
        <v>366</v>
      </c>
      <c r="C911" s="106"/>
      <c r="D911" s="82"/>
      <c r="E911" s="82"/>
      <c r="F911" s="78"/>
      <c r="G911" s="78"/>
      <c r="H911" s="78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145"/>
      <c r="Z911" s="145"/>
      <c r="AA911" s="145">
        <v>3000</v>
      </c>
      <c r="AB911" s="145">
        <v>25000</v>
      </c>
      <c r="AC911" s="145">
        <v>26675</v>
      </c>
      <c r="AD911" s="145">
        <v>27000</v>
      </c>
      <c r="AE911" s="145">
        <v>33119</v>
      </c>
      <c r="AF911" s="145">
        <v>34500</v>
      </c>
      <c r="AG911" s="145">
        <v>35300</v>
      </c>
      <c r="AH911" s="145">
        <v>33000</v>
      </c>
      <c r="AI911" s="145">
        <v>33000</v>
      </c>
      <c r="AJ911" s="145">
        <v>49000</v>
      </c>
      <c r="AK911" s="204">
        <f t="shared" si="526"/>
        <v>16000</v>
      </c>
      <c r="AL911" s="201">
        <f t="shared" si="527"/>
        <v>0.48484848484848486</v>
      </c>
    </row>
    <row r="912" spans="1:38" ht="12" customHeight="1">
      <c r="A912" s="144" t="s">
        <v>367</v>
      </c>
      <c r="B912" s="19" t="s">
        <v>368</v>
      </c>
      <c r="C912" s="106"/>
      <c r="D912" s="82"/>
      <c r="E912" s="82"/>
      <c r="F912" s="78"/>
      <c r="G912" s="78"/>
      <c r="H912" s="78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145">
        <v>9099</v>
      </c>
      <c r="Z912" s="145">
        <v>8000</v>
      </c>
      <c r="AA912" s="145">
        <v>8250</v>
      </c>
      <c r="AB912" s="145">
        <v>8000</v>
      </c>
      <c r="AC912" s="145">
        <v>12016</v>
      </c>
      <c r="AD912" s="145">
        <v>10000</v>
      </c>
      <c r="AE912" s="145">
        <v>11975</v>
      </c>
      <c r="AF912" s="145">
        <v>12000</v>
      </c>
      <c r="AG912" s="145">
        <v>13634</v>
      </c>
      <c r="AH912" s="145">
        <v>12000</v>
      </c>
      <c r="AI912" s="145">
        <v>12000</v>
      </c>
      <c r="AJ912" s="145">
        <v>12000</v>
      </c>
      <c r="AK912" s="204">
        <f t="shared" si="526"/>
        <v>0</v>
      </c>
      <c r="AL912" s="201">
        <f t="shared" si="527"/>
        <v>0</v>
      </c>
    </row>
    <row r="913" spans="1:38" ht="12" customHeight="1">
      <c r="A913" s="144"/>
      <c r="B913" s="19" t="s">
        <v>369</v>
      </c>
      <c r="C913" s="106"/>
      <c r="D913" s="82"/>
      <c r="E913" s="82"/>
      <c r="F913" s="78"/>
      <c r="G913" s="78"/>
      <c r="H913" s="78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204"/>
      <c r="AL913" s="201"/>
    </row>
    <row r="914" spans="1:38" ht="12" customHeight="1">
      <c r="A914" s="144"/>
      <c r="B914" s="19"/>
      <c r="C914" s="106"/>
      <c r="D914" s="82"/>
      <c r="E914" s="82"/>
      <c r="F914" s="78"/>
      <c r="G914" s="78"/>
      <c r="H914" s="78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146">
        <f>SUM(Y904:Y912)</f>
        <v>55385</v>
      </c>
      <c r="Z914" s="146">
        <f>SUM(Z904:Z912)</f>
        <v>80325</v>
      </c>
      <c r="AA914" s="146">
        <f aca="true" t="shared" si="528" ref="AA914:AF914">SUM(AA904:AA913)</f>
        <v>97170</v>
      </c>
      <c r="AB914" s="146">
        <f t="shared" si="528"/>
        <v>147695</v>
      </c>
      <c r="AC914" s="146">
        <f t="shared" si="528"/>
        <v>151133</v>
      </c>
      <c r="AD914" s="146">
        <f t="shared" si="528"/>
        <v>154000</v>
      </c>
      <c r="AE914" s="146">
        <f t="shared" si="528"/>
        <v>169136</v>
      </c>
      <c r="AF914" s="146">
        <f t="shared" si="528"/>
        <v>161400</v>
      </c>
      <c r="AG914" s="146">
        <f>SUM(AG904:AG913)</f>
        <v>182815</v>
      </c>
      <c r="AH914" s="146">
        <f>SUM(AH904:AH913)</f>
        <v>173550</v>
      </c>
      <c r="AI914" s="146">
        <f>SUM(AI904:AI913)</f>
        <v>173550</v>
      </c>
      <c r="AJ914" s="146">
        <f>SUM(AJ904:AJ913)</f>
        <v>195650</v>
      </c>
      <c r="AK914" s="206">
        <f t="shared" si="526"/>
        <v>22100</v>
      </c>
      <c r="AL914" s="202">
        <f t="shared" si="527"/>
        <v>0.12734082397003746</v>
      </c>
    </row>
    <row r="915" spans="1:38" ht="12" customHeight="1">
      <c r="A915" s="78"/>
      <c r="B915" s="79" t="s">
        <v>309</v>
      </c>
      <c r="C915" s="106"/>
      <c r="D915" s="82"/>
      <c r="E915" s="82"/>
      <c r="F915" s="78"/>
      <c r="G915" s="78"/>
      <c r="H915" s="78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  <c r="AA915" s="82"/>
      <c r="AB915" s="82"/>
      <c r="AC915" s="82"/>
      <c r="AD915" s="82"/>
      <c r="AE915" s="82"/>
      <c r="AF915" s="82"/>
      <c r="AG915" s="82"/>
      <c r="AH915" s="82"/>
      <c r="AI915" s="82"/>
      <c r="AJ915" s="245"/>
      <c r="AK915" s="204"/>
      <c r="AL915" s="201"/>
    </row>
    <row r="916" spans="1:38" ht="12" customHeight="1">
      <c r="A916" s="25">
        <v>4005</v>
      </c>
      <c r="B916" s="116" t="s">
        <v>370</v>
      </c>
      <c r="C916" s="117"/>
      <c r="D916" s="117"/>
      <c r="E916" s="117"/>
      <c r="F916" s="117">
        <v>10000</v>
      </c>
      <c r="G916" s="117">
        <f aca="true" t="shared" si="529" ref="G916:G932">SUM(F916-D916)</f>
        <v>10000</v>
      </c>
      <c r="H916" s="118"/>
      <c r="I916" s="119"/>
      <c r="J916" s="119"/>
      <c r="K916" s="120"/>
      <c r="L916" s="121">
        <v>10000</v>
      </c>
      <c r="M916" s="121">
        <v>7165</v>
      </c>
      <c r="N916" s="121">
        <v>6500</v>
      </c>
      <c r="O916" s="121">
        <v>2187</v>
      </c>
      <c r="P916" s="121">
        <v>10000</v>
      </c>
      <c r="Q916" s="121">
        <v>5745</v>
      </c>
      <c r="R916" s="121">
        <v>0</v>
      </c>
      <c r="S916" s="121">
        <v>0</v>
      </c>
      <c r="T916" s="121">
        <v>0</v>
      </c>
      <c r="U916" s="121">
        <v>0</v>
      </c>
      <c r="V916" s="121">
        <v>0</v>
      </c>
      <c r="W916" s="117"/>
      <c r="X916" s="117"/>
      <c r="Y916" s="82"/>
      <c r="Z916" s="82"/>
      <c r="AA916" s="82"/>
      <c r="AB916" s="82"/>
      <c r="AC916" s="82"/>
      <c r="AD916" s="82"/>
      <c r="AE916" s="82"/>
      <c r="AF916" s="82"/>
      <c r="AG916" s="82"/>
      <c r="AH916" s="82"/>
      <c r="AI916" s="82"/>
      <c r="AJ916" s="245"/>
      <c r="AK916" s="204"/>
      <c r="AL916" s="201"/>
    </row>
    <row r="917" spans="1:38" ht="12" customHeight="1">
      <c r="A917" s="25">
        <v>4006</v>
      </c>
      <c r="B917" s="5" t="s">
        <v>371</v>
      </c>
      <c r="C917" s="117">
        <v>6747</v>
      </c>
      <c r="D917" s="117">
        <v>6030</v>
      </c>
      <c r="E917" s="117">
        <v>500</v>
      </c>
      <c r="F917" s="117">
        <v>5000</v>
      </c>
      <c r="G917" s="117">
        <f t="shared" si="529"/>
        <v>-1030</v>
      </c>
      <c r="H917" s="118">
        <f aca="true" t="shared" si="530" ref="H917:H932">SUM(G917/D917)</f>
        <v>-0.17081260364842454</v>
      </c>
      <c r="I917" s="119">
        <v>5000</v>
      </c>
      <c r="J917" s="119">
        <f>SUM(I917-G917)</f>
        <v>6030</v>
      </c>
      <c r="K917" s="120">
        <f aca="true" t="shared" si="531" ref="K917:K922">SUM(J917/G917)</f>
        <v>-5.854368932038835</v>
      </c>
      <c r="L917" s="121">
        <v>10000</v>
      </c>
      <c r="M917" s="121">
        <v>0</v>
      </c>
      <c r="N917" s="121">
        <v>5000</v>
      </c>
      <c r="O917" s="121">
        <v>5000</v>
      </c>
      <c r="P917" s="121">
        <v>5000</v>
      </c>
      <c r="Q917" s="121">
        <v>5550</v>
      </c>
      <c r="R917" s="121">
        <v>0</v>
      </c>
      <c r="S917" s="121">
        <v>0</v>
      </c>
      <c r="T917" s="121">
        <v>0</v>
      </c>
      <c r="U917" s="121">
        <v>0</v>
      </c>
      <c r="V917" s="121">
        <v>0</v>
      </c>
      <c r="W917" s="117">
        <v>6747</v>
      </c>
      <c r="X917" s="117">
        <v>6030</v>
      </c>
      <c r="Y917" s="117"/>
      <c r="Z917" s="117">
        <v>10000</v>
      </c>
      <c r="AA917" s="117">
        <v>10000</v>
      </c>
      <c r="AB917" s="117">
        <v>0</v>
      </c>
      <c r="AC917" s="117">
        <v>0</v>
      </c>
      <c r="AD917" s="117">
        <v>20000</v>
      </c>
      <c r="AE917" s="117">
        <v>13551</v>
      </c>
      <c r="AF917" s="117">
        <v>30000</v>
      </c>
      <c r="AG917" s="117">
        <v>19334</v>
      </c>
      <c r="AH917" s="117">
        <v>15000</v>
      </c>
      <c r="AI917" s="117">
        <v>15000</v>
      </c>
      <c r="AJ917" s="237">
        <v>15000</v>
      </c>
      <c r="AK917" s="204">
        <f t="shared" si="526"/>
        <v>0</v>
      </c>
      <c r="AL917" s="201">
        <f t="shared" si="527"/>
        <v>0</v>
      </c>
    </row>
    <row r="918" spans="1:38" ht="12" customHeight="1">
      <c r="A918" s="25">
        <v>4011</v>
      </c>
      <c r="B918" s="5" t="s">
        <v>372</v>
      </c>
      <c r="C918" s="117">
        <v>3456</v>
      </c>
      <c r="D918" s="117">
        <v>1000</v>
      </c>
      <c r="E918" s="117">
        <v>500</v>
      </c>
      <c r="F918" s="117">
        <v>0</v>
      </c>
      <c r="G918" s="117">
        <f t="shared" si="529"/>
        <v>-1000</v>
      </c>
      <c r="H918" s="118">
        <f t="shared" si="530"/>
        <v>-1</v>
      </c>
      <c r="I918" s="119">
        <v>1000</v>
      </c>
      <c r="J918" s="119">
        <f>SUM(I918-G918)</f>
        <v>2000</v>
      </c>
      <c r="K918" s="120">
        <f t="shared" si="531"/>
        <v>-2</v>
      </c>
      <c r="L918" s="121"/>
      <c r="M918" s="121"/>
      <c r="N918" s="121"/>
      <c r="O918" s="121"/>
      <c r="P918" s="121"/>
      <c r="Q918" s="121"/>
      <c r="R918" s="121"/>
      <c r="S918" s="121"/>
      <c r="T918" s="121">
        <v>12000</v>
      </c>
      <c r="U918" s="121">
        <v>12500</v>
      </c>
      <c r="V918" s="121">
        <v>0</v>
      </c>
      <c r="W918" s="117">
        <v>3456</v>
      </c>
      <c r="X918" s="117">
        <v>1000</v>
      </c>
      <c r="Y918" s="117">
        <v>554</v>
      </c>
      <c r="Z918" s="117">
        <v>5000</v>
      </c>
      <c r="AA918" s="117">
        <v>3800</v>
      </c>
      <c r="AB918" s="117">
        <v>20000</v>
      </c>
      <c r="AC918" s="117">
        <v>10256</v>
      </c>
      <c r="AD918" s="117">
        <v>0</v>
      </c>
      <c r="AE918" s="117">
        <v>0</v>
      </c>
      <c r="AF918" s="117">
        <v>0</v>
      </c>
      <c r="AG918" s="117">
        <v>0</v>
      </c>
      <c r="AH918" s="117">
        <v>0</v>
      </c>
      <c r="AI918" s="117">
        <v>0</v>
      </c>
      <c r="AJ918" s="237"/>
      <c r="AK918" s="204"/>
      <c r="AL918" s="201"/>
    </row>
    <row r="919" spans="1:38" ht="12" customHeight="1">
      <c r="A919" s="25">
        <v>4015</v>
      </c>
      <c r="B919" s="5" t="s">
        <v>373</v>
      </c>
      <c r="C919" s="117">
        <v>5237</v>
      </c>
      <c r="D919" s="117">
        <v>200</v>
      </c>
      <c r="E919" s="117">
        <v>50</v>
      </c>
      <c r="F919" s="117">
        <v>200</v>
      </c>
      <c r="G919" s="117">
        <f t="shared" si="529"/>
        <v>0</v>
      </c>
      <c r="H919" s="118">
        <f t="shared" si="530"/>
        <v>0</v>
      </c>
      <c r="I919" s="71">
        <v>200</v>
      </c>
      <c r="J919" s="119">
        <f>SUM(I919-G919)</f>
        <v>200</v>
      </c>
      <c r="K919" s="120" t="e">
        <f t="shared" si="531"/>
        <v>#DIV/0!</v>
      </c>
      <c r="L919" s="121">
        <v>7000</v>
      </c>
      <c r="M919" s="121">
        <v>6431</v>
      </c>
      <c r="N919" s="121">
        <v>7000</v>
      </c>
      <c r="O919" s="121">
        <v>6031</v>
      </c>
      <c r="P919" s="121">
        <v>7000</v>
      </c>
      <c r="Q919" s="121">
        <v>9166</v>
      </c>
      <c r="R919" s="121">
        <v>0</v>
      </c>
      <c r="S919" s="121">
        <v>0</v>
      </c>
      <c r="T919" s="121">
        <v>0</v>
      </c>
      <c r="U919" s="121">
        <v>0</v>
      </c>
      <c r="V919" s="121">
        <v>10125</v>
      </c>
      <c r="W919" s="117">
        <v>5237</v>
      </c>
      <c r="X919" s="117">
        <v>200</v>
      </c>
      <c r="Y919" s="117">
        <v>72</v>
      </c>
      <c r="Z919" s="117">
        <v>0</v>
      </c>
      <c r="AA919" s="117">
        <v>0</v>
      </c>
      <c r="AB919" s="117">
        <v>0</v>
      </c>
      <c r="AC919" s="117">
        <v>0</v>
      </c>
      <c r="AD919" s="117">
        <v>0</v>
      </c>
      <c r="AE919" s="117">
        <v>0</v>
      </c>
      <c r="AF919" s="117">
        <v>0</v>
      </c>
      <c r="AG919" s="117">
        <v>0</v>
      </c>
      <c r="AH919" s="117">
        <v>0</v>
      </c>
      <c r="AI919" s="117">
        <v>0</v>
      </c>
      <c r="AJ919" s="237"/>
      <c r="AK919" s="204"/>
      <c r="AL919" s="201"/>
    </row>
    <row r="920" spans="1:38" ht="12" customHeight="1">
      <c r="A920" s="25">
        <v>4016</v>
      </c>
      <c r="B920" s="5" t="s">
        <v>460</v>
      </c>
      <c r="C920" s="117">
        <v>0</v>
      </c>
      <c r="D920" s="117">
        <v>6000</v>
      </c>
      <c r="E920" s="117">
        <v>300</v>
      </c>
      <c r="F920" s="117">
        <v>500</v>
      </c>
      <c r="G920" s="117">
        <f t="shared" si="529"/>
        <v>-5500</v>
      </c>
      <c r="H920" s="118">
        <f t="shared" si="530"/>
        <v>-0.9166666666666666</v>
      </c>
      <c r="I920" s="71">
        <v>6000</v>
      </c>
      <c r="J920" s="119">
        <f>SUM(I920-G920)</f>
        <v>11500</v>
      </c>
      <c r="K920" s="120">
        <f t="shared" si="531"/>
        <v>-2.090909090909091</v>
      </c>
      <c r="L920" s="121"/>
      <c r="M920" s="121"/>
      <c r="N920" s="121"/>
      <c r="O920" s="121"/>
      <c r="P920" s="121"/>
      <c r="Q920" s="121"/>
      <c r="R920" s="121">
        <v>5500</v>
      </c>
      <c r="S920" s="121">
        <v>1028</v>
      </c>
      <c r="T920" s="121">
        <v>0</v>
      </c>
      <c r="U920" s="121">
        <v>0</v>
      </c>
      <c r="V920" s="121">
        <v>0</v>
      </c>
      <c r="W920" s="117">
        <v>0</v>
      </c>
      <c r="X920" s="117">
        <v>6000</v>
      </c>
      <c r="Y920" s="117">
        <v>0</v>
      </c>
      <c r="Z920" s="117">
        <v>200</v>
      </c>
      <c r="AA920" s="117">
        <v>0</v>
      </c>
      <c r="AB920" s="117">
        <v>200</v>
      </c>
      <c r="AC920" s="117">
        <v>376</v>
      </c>
      <c r="AD920" s="117">
        <v>100</v>
      </c>
      <c r="AE920" s="117">
        <v>544</v>
      </c>
      <c r="AF920" s="117"/>
      <c r="AG920" s="117"/>
      <c r="AH920" s="117">
        <v>30000</v>
      </c>
      <c r="AI920" s="117">
        <v>30000</v>
      </c>
      <c r="AJ920" s="237"/>
      <c r="AK920" s="204">
        <f t="shared" si="526"/>
        <v>-30000</v>
      </c>
      <c r="AL920" s="201">
        <f t="shared" si="527"/>
        <v>-1</v>
      </c>
    </row>
    <row r="921" spans="1:38" ht="12" customHeight="1">
      <c r="A921" s="25">
        <v>4017</v>
      </c>
      <c r="B921" s="5" t="s">
        <v>451</v>
      </c>
      <c r="C921" s="117">
        <v>0</v>
      </c>
      <c r="D921" s="117">
        <v>200</v>
      </c>
      <c r="E921" s="117">
        <v>0</v>
      </c>
      <c r="F921" s="117">
        <v>0</v>
      </c>
      <c r="G921" s="117">
        <f t="shared" si="529"/>
        <v>-200</v>
      </c>
      <c r="H921" s="118">
        <f t="shared" si="530"/>
        <v>-1</v>
      </c>
      <c r="I921" s="71">
        <v>200</v>
      </c>
      <c r="J921" s="119"/>
      <c r="K921" s="120">
        <f t="shared" si="531"/>
        <v>0</v>
      </c>
      <c r="L921" s="121"/>
      <c r="M921" s="121"/>
      <c r="N921" s="121"/>
      <c r="O921" s="121"/>
      <c r="P921" s="121"/>
      <c r="Q921" s="121"/>
      <c r="R921" s="121">
        <v>9000</v>
      </c>
      <c r="S921" s="121">
        <v>9000</v>
      </c>
      <c r="T921" s="121">
        <v>0</v>
      </c>
      <c r="U921" s="121">
        <v>0</v>
      </c>
      <c r="V921" s="121">
        <v>0</v>
      </c>
      <c r="W921" s="117">
        <v>0</v>
      </c>
      <c r="X921" s="117">
        <v>200</v>
      </c>
      <c r="Y921" s="117">
        <v>243</v>
      </c>
      <c r="Z921" s="117">
        <v>500</v>
      </c>
      <c r="AA921" s="117">
        <v>53</v>
      </c>
      <c r="AB921" s="117">
        <v>500</v>
      </c>
      <c r="AC921" s="117">
        <v>0</v>
      </c>
      <c r="AD921" s="117">
        <v>0</v>
      </c>
      <c r="AE921" s="117">
        <v>0</v>
      </c>
      <c r="AF921" s="117">
        <v>8500</v>
      </c>
      <c r="AG921" s="117">
        <v>15387</v>
      </c>
      <c r="AH921" s="117">
        <v>10000</v>
      </c>
      <c r="AI921" s="117">
        <v>10000</v>
      </c>
      <c r="AJ921" s="237"/>
      <c r="AK921" s="204">
        <f t="shared" si="526"/>
        <v>-10000</v>
      </c>
      <c r="AL921" s="201">
        <f t="shared" si="527"/>
        <v>-1</v>
      </c>
    </row>
    <row r="922" spans="1:38" ht="12" customHeight="1">
      <c r="A922" s="25">
        <v>4018</v>
      </c>
      <c r="B922" s="5" t="s">
        <v>429</v>
      </c>
      <c r="C922" s="117">
        <v>0</v>
      </c>
      <c r="D922" s="117">
        <v>5000</v>
      </c>
      <c r="E922" s="117">
        <v>2000</v>
      </c>
      <c r="F922" s="117">
        <v>5000</v>
      </c>
      <c r="G922" s="117">
        <f t="shared" si="529"/>
        <v>0</v>
      </c>
      <c r="H922" s="118">
        <f t="shared" si="530"/>
        <v>0</v>
      </c>
      <c r="I922" s="71">
        <v>5000</v>
      </c>
      <c r="J922" s="122">
        <f>SUM(I922-G922)</f>
        <v>5000</v>
      </c>
      <c r="K922" s="120" t="e">
        <f t="shared" si="531"/>
        <v>#DIV/0!</v>
      </c>
      <c r="L922" s="121">
        <v>1000</v>
      </c>
      <c r="M922" s="121">
        <v>1458</v>
      </c>
      <c r="N922" s="121">
        <v>1000</v>
      </c>
      <c r="O922" s="121">
        <v>1343</v>
      </c>
      <c r="P922" s="121">
        <v>1000</v>
      </c>
      <c r="Q922" s="121">
        <v>695</v>
      </c>
      <c r="R922" s="121">
        <v>0</v>
      </c>
      <c r="S922" s="121">
        <v>6937</v>
      </c>
      <c r="T922" s="121">
        <v>0</v>
      </c>
      <c r="U922" s="121">
        <v>0</v>
      </c>
      <c r="V922" s="121">
        <v>0</v>
      </c>
      <c r="W922" s="117">
        <v>0</v>
      </c>
      <c r="X922" s="117">
        <v>5000</v>
      </c>
      <c r="Y922" s="117">
        <v>0</v>
      </c>
      <c r="Z922" s="117">
        <v>0</v>
      </c>
      <c r="AA922" s="117">
        <v>0</v>
      </c>
      <c r="AB922" s="117">
        <v>0</v>
      </c>
      <c r="AC922" s="117">
        <v>0</v>
      </c>
      <c r="AD922" s="117">
        <v>45000</v>
      </c>
      <c r="AE922" s="117">
        <v>36620</v>
      </c>
      <c r="AF922" s="117"/>
      <c r="AG922" s="117"/>
      <c r="AH922" s="117"/>
      <c r="AI922" s="117"/>
      <c r="AJ922" s="237"/>
      <c r="AK922" s="204"/>
      <c r="AL922" s="201"/>
    </row>
    <row r="923" spans="1:38" ht="12" customHeight="1">
      <c r="A923" s="25">
        <v>4019</v>
      </c>
      <c r="B923" s="5" t="s">
        <v>374</v>
      </c>
      <c r="C923" s="117">
        <v>0</v>
      </c>
      <c r="D923" s="117">
        <v>24000</v>
      </c>
      <c r="E923" s="117">
        <v>30000</v>
      </c>
      <c r="F923" s="117">
        <v>0</v>
      </c>
      <c r="G923" s="117">
        <f t="shared" si="529"/>
        <v>-24000</v>
      </c>
      <c r="H923" s="118">
        <f t="shared" si="530"/>
        <v>-1</v>
      </c>
      <c r="I923" s="71">
        <v>24000</v>
      </c>
      <c r="J923" s="119"/>
      <c r="K923" s="120"/>
      <c r="L923" s="121">
        <v>1000</v>
      </c>
      <c r="M923" s="121">
        <v>90942</v>
      </c>
      <c r="N923" s="121">
        <v>1000</v>
      </c>
      <c r="O923" s="121">
        <v>1615</v>
      </c>
      <c r="P923" s="121">
        <v>1000</v>
      </c>
      <c r="Q923" s="121">
        <v>0</v>
      </c>
      <c r="R923" s="121">
        <v>1000</v>
      </c>
      <c r="S923" s="121">
        <v>1000</v>
      </c>
      <c r="T923" s="121">
        <v>0</v>
      </c>
      <c r="U923" s="121">
        <v>0</v>
      </c>
      <c r="V923" s="121">
        <v>0</v>
      </c>
      <c r="W923" s="117">
        <v>0</v>
      </c>
      <c r="X923" s="117">
        <v>24000</v>
      </c>
      <c r="Y923" s="117"/>
      <c r="Z923" s="117">
        <v>5000</v>
      </c>
      <c r="AA923" s="117">
        <v>0</v>
      </c>
      <c r="AB923" s="117">
        <v>0</v>
      </c>
      <c r="AC923" s="117">
        <v>0</v>
      </c>
      <c r="AD923" s="117">
        <v>0</v>
      </c>
      <c r="AE923" s="117">
        <v>0</v>
      </c>
      <c r="AF923" s="117">
        <v>0</v>
      </c>
      <c r="AG923" s="117">
        <v>0</v>
      </c>
      <c r="AH923" s="117"/>
      <c r="AI923" s="117"/>
      <c r="AJ923" s="237"/>
      <c r="AK923" s="204"/>
      <c r="AL923" s="201"/>
    </row>
    <row r="924" spans="1:38" ht="12" customHeight="1">
      <c r="A924" s="25">
        <v>4020</v>
      </c>
      <c r="B924" s="5" t="s">
        <v>375</v>
      </c>
      <c r="C924" s="117">
        <v>0</v>
      </c>
      <c r="D924" s="117">
        <v>1000</v>
      </c>
      <c r="E924" s="117">
        <v>500</v>
      </c>
      <c r="F924" s="117">
        <v>5000</v>
      </c>
      <c r="G924" s="117">
        <f t="shared" si="529"/>
        <v>4000</v>
      </c>
      <c r="H924" s="118">
        <f t="shared" si="530"/>
        <v>4</v>
      </c>
      <c r="I924" s="71">
        <v>1000</v>
      </c>
      <c r="J924" s="119"/>
      <c r="K924" s="120"/>
      <c r="L924" s="121">
        <v>25000</v>
      </c>
      <c r="M924" s="121">
        <v>19972</v>
      </c>
      <c r="N924" s="121">
        <v>5000</v>
      </c>
      <c r="O924" s="121">
        <v>2683</v>
      </c>
      <c r="P924" s="121">
        <v>1500</v>
      </c>
      <c r="Q924" s="121">
        <v>238</v>
      </c>
      <c r="R924" s="121">
        <v>5000</v>
      </c>
      <c r="S924" s="121">
        <v>5000</v>
      </c>
      <c r="T924" s="121">
        <v>10000</v>
      </c>
      <c r="U924" s="121">
        <v>17000</v>
      </c>
      <c r="V924" s="121">
        <v>1000</v>
      </c>
      <c r="W924" s="117">
        <v>0</v>
      </c>
      <c r="X924" s="117">
        <v>1000</v>
      </c>
      <c r="Y924" s="117">
        <v>27655</v>
      </c>
      <c r="Z924" s="117">
        <v>0</v>
      </c>
      <c r="AA924" s="117">
        <v>0</v>
      </c>
      <c r="AB924" s="117">
        <v>0</v>
      </c>
      <c r="AC924" s="117">
        <v>0</v>
      </c>
      <c r="AD924" s="117">
        <v>0</v>
      </c>
      <c r="AE924" s="117">
        <v>0</v>
      </c>
      <c r="AF924" s="117">
        <v>0</v>
      </c>
      <c r="AG924" s="117">
        <v>0</v>
      </c>
      <c r="AH924" s="117"/>
      <c r="AI924" s="117"/>
      <c r="AJ924" s="237"/>
      <c r="AK924" s="204"/>
      <c r="AL924" s="201"/>
    </row>
    <row r="925" spans="1:38" ht="12" customHeight="1">
      <c r="A925" s="25">
        <v>4021</v>
      </c>
      <c r="B925" s="5" t="s">
        <v>376</v>
      </c>
      <c r="C925" s="117"/>
      <c r="D925" s="117"/>
      <c r="E925" s="117"/>
      <c r="F925" s="117">
        <v>5000</v>
      </c>
      <c r="G925" s="117"/>
      <c r="H925" s="118"/>
      <c r="I925" s="71"/>
      <c r="J925" s="119"/>
      <c r="K925" s="120"/>
      <c r="L925" s="121"/>
      <c r="M925" s="121"/>
      <c r="N925" s="121"/>
      <c r="O925" s="121"/>
      <c r="P925" s="121">
        <v>6000</v>
      </c>
      <c r="Q925" s="121">
        <v>6360</v>
      </c>
      <c r="R925" s="121">
        <v>0</v>
      </c>
      <c r="S925" s="121">
        <v>0</v>
      </c>
      <c r="T925" s="121">
        <v>0</v>
      </c>
      <c r="U925" s="121">
        <v>0</v>
      </c>
      <c r="V925" s="121">
        <v>5000</v>
      </c>
      <c r="W925" s="117"/>
      <c r="X925" s="117"/>
      <c r="Y925" s="117">
        <v>88</v>
      </c>
      <c r="Z925" s="117">
        <v>5000</v>
      </c>
      <c r="AA925" s="117">
        <v>3780</v>
      </c>
      <c r="AB925" s="117">
        <v>0</v>
      </c>
      <c r="AC925" s="117">
        <v>0</v>
      </c>
      <c r="AD925" s="117">
        <v>0</v>
      </c>
      <c r="AE925" s="117">
        <v>0</v>
      </c>
      <c r="AF925" s="117">
        <v>0</v>
      </c>
      <c r="AG925" s="117">
        <v>0</v>
      </c>
      <c r="AH925" s="117"/>
      <c r="AI925" s="117"/>
      <c r="AJ925" s="237"/>
      <c r="AK925" s="204"/>
      <c r="AL925" s="201"/>
    </row>
    <row r="926" spans="1:38" ht="12" customHeight="1">
      <c r="A926" s="30">
        <v>4022</v>
      </c>
      <c r="B926" s="5" t="s">
        <v>377</v>
      </c>
      <c r="C926" s="117"/>
      <c r="D926" s="117"/>
      <c r="E926" s="117"/>
      <c r="F926" s="117"/>
      <c r="G926" s="117"/>
      <c r="H926" s="118"/>
      <c r="I926" s="71"/>
      <c r="J926" s="119"/>
      <c r="K926" s="120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17"/>
      <c r="X926" s="117"/>
      <c r="Y926" s="117"/>
      <c r="Z926" s="117">
        <v>5000</v>
      </c>
      <c r="AA926" s="117">
        <v>312</v>
      </c>
      <c r="AB926" s="122">
        <v>16000</v>
      </c>
      <c r="AC926" s="122">
        <v>18175</v>
      </c>
      <c r="AD926" s="117">
        <v>23000</v>
      </c>
      <c r="AE926" s="117">
        <v>24175</v>
      </c>
      <c r="AF926" s="117">
        <v>23000</v>
      </c>
      <c r="AG926" s="117">
        <v>6594</v>
      </c>
      <c r="AH926" s="117">
        <v>12000</v>
      </c>
      <c r="AI926" s="117">
        <v>12000</v>
      </c>
      <c r="AJ926" s="237">
        <v>15000</v>
      </c>
      <c r="AK926" s="204">
        <f t="shared" si="526"/>
        <v>3000</v>
      </c>
      <c r="AL926" s="201">
        <f t="shared" si="527"/>
        <v>0.25</v>
      </c>
    </row>
    <row r="927" spans="1:38" ht="12" customHeight="1">
      <c r="A927" s="30">
        <v>4025</v>
      </c>
      <c r="B927" s="5" t="s">
        <v>378</v>
      </c>
      <c r="C927" s="117"/>
      <c r="D927" s="117"/>
      <c r="E927" s="117"/>
      <c r="F927" s="117"/>
      <c r="G927" s="117"/>
      <c r="H927" s="118"/>
      <c r="I927" s="71"/>
      <c r="J927" s="119"/>
      <c r="K927" s="120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17"/>
      <c r="X927" s="117"/>
      <c r="Y927" s="117"/>
      <c r="Z927" s="117"/>
      <c r="AA927" s="117"/>
      <c r="AB927" s="122">
        <v>75000</v>
      </c>
      <c r="AC927" s="122">
        <v>88285</v>
      </c>
      <c r="AD927" s="122">
        <v>8000</v>
      </c>
      <c r="AE927" s="122">
        <v>5592</v>
      </c>
      <c r="AF927" s="122">
        <v>32000</v>
      </c>
      <c r="AG927" s="122">
        <v>16521</v>
      </c>
      <c r="AH927" s="122"/>
      <c r="AI927" s="122"/>
      <c r="AJ927" s="122"/>
      <c r="AK927" s="204"/>
      <c r="AL927" s="201"/>
    </row>
    <row r="928" spans="1:38" ht="12" customHeight="1">
      <c r="A928" s="30">
        <v>4026</v>
      </c>
      <c r="B928" s="5" t="s">
        <v>379</v>
      </c>
      <c r="C928" s="117"/>
      <c r="D928" s="117"/>
      <c r="E928" s="117"/>
      <c r="F928" s="117"/>
      <c r="G928" s="117"/>
      <c r="H928" s="118"/>
      <c r="I928" s="71"/>
      <c r="J928" s="119"/>
      <c r="K928" s="120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17"/>
      <c r="X928" s="117"/>
      <c r="Y928" s="117"/>
      <c r="Z928" s="117"/>
      <c r="AA928" s="117"/>
      <c r="AB928" s="122">
        <v>35000</v>
      </c>
      <c r="AC928" s="122">
        <v>33589</v>
      </c>
      <c r="AD928" s="122">
        <v>2000</v>
      </c>
      <c r="AE928" s="122">
        <v>2164</v>
      </c>
      <c r="AF928" s="122"/>
      <c r="AG928" s="122"/>
      <c r="AH928" s="122"/>
      <c r="AI928" s="122"/>
      <c r="AJ928" s="122"/>
      <c r="AK928" s="204"/>
      <c r="AL928" s="201"/>
    </row>
    <row r="929" spans="1:38" ht="12" customHeight="1">
      <c r="A929" s="30">
        <v>4030</v>
      </c>
      <c r="B929" s="5" t="s">
        <v>430</v>
      </c>
      <c r="C929" s="117"/>
      <c r="D929" s="117"/>
      <c r="E929" s="117"/>
      <c r="F929" s="117"/>
      <c r="G929" s="117"/>
      <c r="H929" s="118"/>
      <c r="I929" s="71"/>
      <c r="J929" s="119"/>
      <c r="K929" s="120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17"/>
      <c r="X929" s="117"/>
      <c r="Y929" s="117"/>
      <c r="Z929" s="117"/>
      <c r="AA929" s="117"/>
      <c r="AB929" s="122"/>
      <c r="AC929" s="122"/>
      <c r="AD929" s="122">
        <v>52000</v>
      </c>
      <c r="AE929" s="122">
        <v>64552</v>
      </c>
      <c r="AF929" s="122">
        <v>0</v>
      </c>
      <c r="AG929" s="122">
        <v>0</v>
      </c>
      <c r="AH929" s="122"/>
      <c r="AI929" s="122"/>
      <c r="AJ929" s="122"/>
      <c r="AK929" s="204"/>
      <c r="AL929" s="201"/>
    </row>
    <row r="930" spans="1:38" ht="12" customHeight="1">
      <c r="A930" s="30">
        <v>4027</v>
      </c>
      <c r="B930" s="5" t="s">
        <v>380</v>
      </c>
      <c r="C930" s="117"/>
      <c r="D930" s="117"/>
      <c r="E930" s="117"/>
      <c r="F930" s="117"/>
      <c r="G930" s="117"/>
      <c r="H930" s="118"/>
      <c r="I930" s="71"/>
      <c r="J930" s="119"/>
      <c r="K930" s="120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17"/>
      <c r="X930" s="117"/>
      <c r="Y930" s="117"/>
      <c r="Z930" s="117"/>
      <c r="AA930" s="117"/>
      <c r="AB930" s="145">
        <v>62000</v>
      </c>
      <c r="AC930" s="145">
        <v>49865</v>
      </c>
      <c r="AD930" s="122">
        <v>15000</v>
      </c>
      <c r="AE930" s="122">
        <v>7324</v>
      </c>
      <c r="AF930" s="122">
        <v>0</v>
      </c>
      <c r="AG930" s="122">
        <v>0</v>
      </c>
      <c r="AH930" s="122"/>
      <c r="AI930" s="122"/>
      <c r="AJ930" s="122"/>
      <c r="AK930" s="204"/>
      <c r="AL930" s="201"/>
    </row>
    <row r="931" spans="1:75" ht="12" customHeight="1">
      <c r="A931" s="25">
        <v>4028</v>
      </c>
      <c r="B931" s="5" t="s">
        <v>381</v>
      </c>
      <c r="C931" s="117"/>
      <c r="D931" s="117"/>
      <c r="E931" s="117"/>
      <c r="F931" s="117"/>
      <c r="G931" s="117">
        <f t="shared" si="529"/>
        <v>0</v>
      </c>
      <c r="H931" s="118"/>
      <c r="I931" s="71"/>
      <c r="J931" s="119"/>
      <c r="K931" s="120"/>
      <c r="L931" s="121"/>
      <c r="M931" s="121">
        <v>3299</v>
      </c>
      <c r="N931" s="121">
        <v>5000</v>
      </c>
      <c r="O931" s="121">
        <v>3683</v>
      </c>
      <c r="P931" s="121">
        <v>3500</v>
      </c>
      <c r="Q931" s="121">
        <v>228</v>
      </c>
      <c r="R931" s="121">
        <v>6500</v>
      </c>
      <c r="S931" s="121">
        <v>6500</v>
      </c>
      <c r="T931" s="121">
        <v>8000</v>
      </c>
      <c r="U931" s="121">
        <v>2075</v>
      </c>
      <c r="V931" s="121">
        <v>8000</v>
      </c>
      <c r="W931" s="117"/>
      <c r="X931" s="117"/>
      <c r="Y931" s="117"/>
      <c r="Z931" s="117"/>
      <c r="AA931" s="117"/>
      <c r="AB931" s="117"/>
      <c r="AC931" s="117"/>
      <c r="AD931" s="145"/>
      <c r="AE931" s="145"/>
      <c r="AF931" s="145"/>
      <c r="AG931" s="145"/>
      <c r="AH931" s="145"/>
      <c r="AI931" s="145"/>
      <c r="AJ931" s="145"/>
      <c r="AK931" s="204"/>
      <c r="AL931" s="201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</row>
    <row r="932" spans="1:75" ht="12" customHeight="1">
      <c r="A932" s="25">
        <v>6010</v>
      </c>
      <c r="B932" s="5" t="s">
        <v>382</v>
      </c>
      <c r="C932" s="117">
        <f>SUM(C916:C931)*0.03</f>
        <v>463.2</v>
      </c>
      <c r="D932" s="117">
        <f>SUM(D916:D931)*0.03</f>
        <v>1302.8999999999999</v>
      </c>
      <c r="E932" s="117">
        <f>SUM(E916:E931)*0.03</f>
        <v>1015.5</v>
      </c>
      <c r="F932" s="117">
        <f>SUM(F916:F931)*0.03</f>
        <v>921</v>
      </c>
      <c r="G932" s="117">
        <f t="shared" si="529"/>
        <v>-381.89999999999986</v>
      </c>
      <c r="H932" s="118">
        <f t="shared" si="530"/>
        <v>-0.29311535804743255</v>
      </c>
      <c r="I932" s="71"/>
      <c r="J932" s="119"/>
      <c r="K932" s="120"/>
      <c r="L932" s="123"/>
      <c r="M932" s="123"/>
      <c r="N932" s="123"/>
      <c r="O932" s="123">
        <v>720</v>
      </c>
      <c r="P932" s="123">
        <v>350</v>
      </c>
      <c r="Q932" s="123">
        <v>205</v>
      </c>
      <c r="R932" s="123">
        <v>200</v>
      </c>
      <c r="S932" s="123">
        <v>200</v>
      </c>
      <c r="T932" s="123">
        <v>200</v>
      </c>
      <c r="U932" s="123">
        <v>0</v>
      </c>
      <c r="V932" s="123">
        <v>200</v>
      </c>
      <c r="W932" s="117">
        <f>SUM(W916:W931)*0.03</f>
        <v>463.2</v>
      </c>
      <c r="X932" s="117">
        <f>SUM(X916:X931)*0.03</f>
        <v>1302.8999999999999</v>
      </c>
      <c r="Y932" s="117">
        <v>1272</v>
      </c>
      <c r="Z932" s="117">
        <v>921</v>
      </c>
      <c r="AA932" s="117">
        <v>921</v>
      </c>
      <c r="AB932" s="117">
        <v>6261</v>
      </c>
      <c r="AC932" s="117">
        <v>6261</v>
      </c>
      <c r="AD932" s="117">
        <v>4950</v>
      </c>
      <c r="AE932" s="117">
        <v>4950</v>
      </c>
      <c r="AF932" s="117">
        <v>2805</v>
      </c>
      <c r="AG932" s="117">
        <v>2805</v>
      </c>
      <c r="AH932" s="117">
        <v>2010</v>
      </c>
      <c r="AI932" s="117">
        <v>2010</v>
      </c>
      <c r="AJ932" s="237">
        <f>SUM(AJ916:AJ931)*0.03</f>
        <v>900</v>
      </c>
      <c r="AK932" s="204">
        <f t="shared" si="526"/>
        <v>-1110</v>
      </c>
      <c r="AL932" s="201">
        <f t="shared" si="527"/>
        <v>-0.5522388059701493</v>
      </c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</row>
    <row r="933" spans="1:75" s="24" customFormat="1" ht="12" customHeight="1">
      <c r="A933" s="97"/>
      <c r="B933" s="95" t="s">
        <v>383</v>
      </c>
      <c r="C933" s="5"/>
      <c r="D933" s="4"/>
      <c r="E933" s="5"/>
      <c r="F933" s="91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5">
        <f>SUM(S915:S931)</f>
        <v>29465</v>
      </c>
      <c r="T933" s="125">
        <f>SUM(T915:T931)</f>
        <v>30000</v>
      </c>
      <c r="U933" s="125">
        <f>SUM(U915:U931)</f>
        <v>31575</v>
      </c>
      <c r="V933" s="125">
        <f>SUM(V915:V931)</f>
        <v>24125</v>
      </c>
      <c r="W933" s="125">
        <v>16424</v>
      </c>
      <c r="X933" s="125">
        <v>44702</v>
      </c>
      <c r="Y933" s="138">
        <f aca="true" t="shared" si="532" ref="Y933:AF933">SUM(Y916:Y932)</f>
        <v>29884</v>
      </c>
      <c r="Z933" s="138">
        <f t="shared" si="532"/>
        <v>31621</v>
      </c>
      <c r="AA933" s="138">
        <f t="shared" si="532"/>
        <v>18866</v>
      </c>
      <c r="AB933" s="138">
        <f t="shared" si="532"/>
        <v>214961</v>
      </c>
      <c r="AC933" s="138">
        <f t="shared" si="532"/>
        <v>206807</v>
      </c>
      <c r="AD933" s="138">
        <f t="shared" si="532"/>
        <v>170050</v>
      </c>
      <c r="AE933" s="138">
        <f t="shared" si="532"/>
        <v>159472</v>
      </c>
      <c r="AF933" s="138">
        <f t="shared" si="532"/>
        <v>96305</v>
      </c>
      <c r="AG933" s="138">
        <f>SUM(AG916:AG932)</f>
        <v>60641</v>
      </c>
      <c r="AH933" s="138">
        <f>SUM(AH916:AH932)</f>
        <v>69010</v>
      </c>
      <c r="AI933" s="138">
        <f>SUM(AI916:AI932)</f>
        <v>69010</v>
      </c>
      <c r="AJ933" s="238">
        <f>SUM(AJ916:AJ932)</f>
        <v>30900</v>
      </c>
      <c r="AK933" s="206">
        <f t="shared" si="526"/>
        <v>-38110</v>
      </c>
      <c r="AL933" s="202">
        <f t="shared" si="527"/>
        <v>-0.5522388059701493</v>
      </c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</row>
    <row r="934" spans="1:75" s="24" customFormat="1" ht="12" customHeight="1">
      <c r="A934" s="97"/>
      <c r="B934" s="95"/>
      <c r="C934" s="5"/>
      <c r="D934" s="4"/>
      <c r="E934" s="5"/>
      <c r="F934" s="91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5"/>
      <c r="T934" s="125"/>
      <c r="U934" s="125"/>
      <c r="V934" s="125"/>
      <c r="W934" s="125"/>
      <c r="X934" s="125"/>
      <c r="Y934" s="117"/>
      <c r="Z934" s="117"/>
      <c r="AA934" s="117"/>
      <c r="AB934" s="117"/>
      <c r="AC934" s="117"/>
      <c r="AD934" s="117"/>
      <c r="AE934" s="117"/>
      <c r="AF934" s="117"/>
      <c r="AG934" s="117"/>
      <c r="AH934" s="117"/>
      <c r="AI934" s="117"/>
      <c r="AJ934" s="11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</row>
    <row r="935" spans="1:75" ht="12" customHeight="1">
      <c r="A935" s="76">
        <v>870</v>
      </c>
      <c r="B935" s="77" t="s">
        <v>384</v>
      </c>
      <c r="C935" s="3" t="s">
        <v>1</v>
      </c>
      <c r="D935" s="6" t="s">
        <v>2</v>
      </c>
      <c r="E935" s="6" t="s">
        <v>1</v>
      </c>
      <c r="F935" s="76" t="s">
        <v>2</v>
      </c>
      <c r="G935" s="126" t="s">
        <v>1</v>
      </c>
      <c r="H935" s="126" t="s">
        <v>2</v>
      </c>
      <c r="I935" s="6" t="s">
        <v>1</v>
      </c>
      <c r="J935" s="6" t="s">
        <v>2</v>
      </c>
      <c r="K935" s="6" t="s">
        <v>1</v>
      </c>
      <c r="L935" s="6" t="s">
        <v>2</v>
      </c>
      <c r="M935" s="6" t="s">
        <v>1</v>
      </c>
      <c r="N935" s="6" t="s">
        <v>2</v>
      </c>
      <c r="O935" s="6" t="s">
        <v>1</v>
      </c>
      <c r="P935" s="6" t="s">
        <v>2</v>
      </c>
      <c r="Q935" s="6" t="s">
        <v>1</v>
      </c>
      <c r="R935" s="6" t="s">
        <v>2</v>
      </c>
      <c r="S935" s="6" t="s">
        <v>1</v>
      </c>
      <c r="T935" s="6" t="s">
        <v>2</v>
      </c>
      <c r="U935" s="6" t="s">
        <v>41</v>
      </c>
      <c r="V935" s="6" t="s">
        <v>2</v>
      </c>
      <c r="W935" s="6" t="s">
        <v>41</v>
      </c>
      <c r="X935" s="6" t="s">
        <v>2</v>
      </c>
      <c r="Y935" s="6" t="s">
        <v>1</v>
      </c>
      <c r="Z935" s="6" t="s">
        <v>2</v>
      </c>
      <c r="AA935" s="6" t="s">
        <v>1</v>
      </c>
      <c r="AB935" s="6" t="s">
        <v>2</v>
      </c>
      <c r="AC935" s="3" t="s">
        <v>1</v>
      </c>
      <c r="AD935" s="3" t="s">
        <v>2</v>
      </c>
      <c r="AE935" s="3" t="s">
        <v>1</v>
      </c>
      <c r="AF935" s="3" t="s">
        <v>2</v>
      </c>
      <c r="AG935" s="3" t="s">
        <v>1</v>
      </c>
      <c r="AH935" s="3" t="s">
        <v>2</v>
      </c>
      <c r="AI935" s="3" t="s">
        <v>3</v>
      </c>
      <c r="AJ935" s="3" t="s">
        <v>2</v>
      </c>
      <c r="AK935" s="197" t="s">
        <v>461</v>
      </c>
      <c r="AL935" s="197" t="s">
        <v>462</v>
      </c>
      <c r="AP935" s="131"/>
      <c r="AQ935" s="131"/>
      <c r="AR935" s="131"/>
      <c r="AS935" s="131"/>
      <c r="AT935" s="131"/>
      <c r="AU935" s="131"/>
      <c r="AV935" s="131"/>
      <c r="AW935" s="131"/>
      <c r="AX935" s="131"/>
      <c r="AY935" s="131"/>
      <c r="AZ935" s="131"/>
      <c r="BA935" s="131"/>
      <c r="BB935" s="131"/>
      <c r="BC935" s="131"/>
      <c r="BD935" s="131"/>
      <c r="BE935" s="131"/>
      <c r="BF935" s="131"/>
      <c r="BG935" s="131"/>
      <c r="BH935" s="131"/>
      <c r="BI935" s="131"/>
      <c r="BJ935" s="131"/>
      <c r="BK935" s="131"/>
      <c r="BL935" s="131"/>
      <c r="BM935" s="131"/>
      <c r="BN935" s="131"/>
      <c r="BO935" s="131"/>
      <c r="BP935" s="131"/>
      <c r="BQ935" s="131"/>
      <c r="BR935" s="131"/>
      <c r="BS935" s="131"/>
      <c r="BT935" s="131"/>
      <c r="BU935" s="131"/>
      <c r="BV935" s="131"/>
      <c r="BW935" s="131"/>
    </row>
    <row r="936" spans="1:75" ht="12" customHeight="1">
      <c r="A936" s="76"/>
      <c r="B936" s="77"/>
      <c r="C936" s="3" t="s">
        <v>4</v>
      </c>
      <c r="D936" s="6" t="s">
        <v>5</v>
      </c>
      <c r="E936" s="6" t="s">
        <v>5</v>
      </c>
      <c r="F936" s="76" t="s">
        <v>6</v>
      </c>
      <c r="G936" s="126" t="s">
        <v>6</v>
      </c>
      <c r="H936" s="126" t="s">
        <v>7</v>
      </c>
      <c r="I936" s="6" t="s">
        <v>7</v>
      </c>
      <c r="J936" s="6" t="s">
        <v>8</v>
      </c>
      <c r="K936" s="6" t="s">
        <v>303</v>
      </c>
      <c r="L936" s="6" t="s">
        <v>304</v>
      </c>
      <c r="M936" s="6" t="s">
        <v>304</v>
      </c>
      <c r="N936" s="6" t="s">
        <v>42</v>
      </c>
      <c r="O936" s="6" t="s">
        <v>10</v>
      </c>
      <c r="P936" s="6" t="s">
        <v>43</v>
      </c>
      <c r="Q936" s="6" t="s">
        <v>43</v>
      </c>
      <c r="R936" s="6" t="s">
        <v>44</v>
      </c>
      <c r="S936" s="6" t="s">
        <v>12</v>
      </c>
      <c r="T936" s="6" t="s">
        <v>13</v>
      </c>
      <c r="U936" s="6" t="s">
        <v>13</v>
      </c>
      <c r="V936" s="6" t="s">
        <v>14</v>
      </c>
      <c r="W936" s="6" t="s">
        <v>14</v>
      </c>
      <c r="X936" s="6" t="s">
        <v>15</v>
      </c>
      <c r="Y936" s="6" t="s">
        <v>15</v>
      </c>
      <c r="Z936" s="6" t="s">
        <v>16</v>
      </c>
      <c r="AA936" s="6" t="s">
        <v>16</v>
      </c>
      <c r="AB936" s="6" t="s">
        <v>17</v>
      </c>
      <c r="AC936" s="6" t="s">
        <v>17</v>
      </c>
      <c r="AD936" s="6" t="s">
        <v>427</v>
      </c>
      <c r="AE936" s="6" t="s">
        <v>427</v>
      </c>
      <c r="AF936" s="6" t="s">
        <v>439</v>
      </c>
      <c r="AG936" s="6" t="s">
        <v>439</v>
      </c>
      <c r="AH936" s="6" t="s">
        <v>452</v>
      </c>
      <c r="AI936" s="6" t="s">
        <v>452</v>
      </c>
      <c r="AJ936" s="6" t="s">
        <v>464</v>
      </c>
      <c r="AK936" s="198" t="s">
        <v>463</v>
      </c>
      <c r="AL936" s="198" t="s">
        <v>463</v>
      </c>
      <c r="AP936" s="131"/>
      <c r="AQ936" s="131"/>
      <c r="AR936" s="131"/>
      <c r="AS936" s="131"/>
      <c r="AT936" s="131"/>
      <c r="AU936" s="131"/>
      <c r="AV936" s="131"/>
      <c r="AW936" s="131"/>
      <c r="AX936" s="131"/>
      <c r="AY936" s="131"/>
      <c r="AZ936" s="131"/>
      <c r="BA936" s="131"/>
      <c r="BB936" s="131"/>
      <c r="BC936" s="131"/>
      <c r="BD936" s="131"/>
      <c r="BE936" s="131"/>
      <c r="BF936" s="131"/>
      <c r="BG936" s="131"/>
      <c r="BH936" s="131"/>
      <c r="BI936" s="131"/>
      <c r="BJ936" s="131"/>
      <c r="BK936" s="131"/>
      <c r="BL936" s="131"/>
      <c r="BM936" s="131"/>
      <c r="BN936" s="131"/>
      <c r="BO936" s="131"/>
      <c r="BP936" s="131"/>
      <c r="BQ936" s="131"/>
      <c r="BR936" s="131"/>
      <c r="BS936" s="131"/>
      <c r="BT936" s="131"/>
      <c r="BU936" s="131"/>
      <c r="BV936" s="131"/>
      <c r="BW936" s="131"/>
    </row>
    <row r="937" spans="1:36" s="131" customFormat="1" ht="12" customHeight="1">
      <c r="A937" s="127"/>
      <c r="B937" s="128" t="s">
        <v>305</v>
      </c>
      <c r="C937" s="13"/>
      <c r="D937" s="12"/>
      <c r="E937" s="13"/>
      <c r="F937" s="127"/>
      <c r="G937" s="129"/>
      <c r="H937" s="129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  <c r="AA937" s="130"/>
      <c r="AB937" s="130"/>
      <c r="AC937" s="130"/>
      <c r="AD937" s="130"/>
      <c r="AE937" s="130"/>
      <c r="AF937" s="130"/>
      <c r="AG937" s="130"/>
      <c r="AH937" s="130"/>
      <c r="AI937" s="130"/>
      <c r="AJ937" s="130"/>
    </row>
    <row r="938" spans="1:38" s="131" customFormat="1" ht="12" customHeight="1">
      <c r="A938" s="127" t="s">
        <v>385</v>
      </c>
      <c r="B938" s="128" t="s">
        <v>386</v>
      </c>
      <c r="C938" s="13"/>
      <c r="D938" s="12"/>
      <c r="E938" s="13"/>
      <c r="F938" s="127"/>
      <c r="G938" s="129"/>
      <c r="H938" s="129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  <c r="S938" s="130"/>
      <c r="T938" s="130"/>
      <c r="U938" s="132">
        <v>705</v>
      </c>
      <c r="V938" s="132">
        <v>1200</v>
      </c>
      <c r="W938" s="132">
        <v>825</v>
      </c>
      <c r="X938" s="132">
        <v>1200</v>
      </c>
      <c r="Y938" s="35">
        <v>1393</v>
      </c>
      <c r="Z938" s="35">
        <v>1200</v>
      </c>
      <c r="AA938" s="35">
        <v>1000</v>
      </c>
      <c r="AB938" s="35">
        <v>1200</v>
      </c>
      <c r="AC938" s="35">
        <v>1415</v>
      </c>
      <c r="AD938" s="35">
        <v>1200</v>
      </c>
      <c r="AE938" s="35">
        <v>1856</v>
      </c>
      <c r="AF938" s="35">
        <v>1200</v>
      </c>
      <c r="AG938" s="35">
        <v>2382</v>
      </c>
      <c r="AH938" s="35">
        <v>1200</v>
      </c>
      <c r="AI938" s="35">
        <v>1200</v>
      </c>
      <c r="AJ938" s="35">
        <v>1800</v>
      </c>
      <c r="AK938" s="219">
        <f>SUM(AJ938-AH938)</f>
        <v>600</v>
      </c>
      <c r="AL938" s="220">
        <f>SUM(AK938/AH938)</f>
        <v>0.5</v>
      </c>
    </row>
    <row r="939" spans="1:38" s="131" customFormat="1" ht="12" customHeight="1">
      <c r="A939" s="127" t="s">
        <v>387</v>
      </c>
      <c r="B939" s="128" t="s">
        <v>388</v>
      </c>
      <c r="C939" s="13"/>
      <c r="D939" s="12"/>
      <c r="E939" s="13"/>
      <c r="F939" s="127"/>
      <c r="G939" s="129"/>
      <c r="H939" s="129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  <c r="S939" s="130"/>
      <c r="T939" s="130"/>
      <c r="U939" s="132">
        <v>39684</v>
      </c>
      <c r="V939" s="132">
        <v>40000</v>
      </c>
      <c r="W939" s="132">
        <v>45507</v>
      </c>
      <c r="X939" s="132">
        <v>40000</v>
      </c>
      <c r="Y939" s="35">
        <v>47061</v>
      </c>
      <c r="Z939" s="35">
        <v>40000</v>
      </c>
      <c r="AA939" s="35">
        <v>45000</v>
      </c>
      <c r="AB939" s="35">
        <v>45000</v>
      </c>
      <c r="AC939" s="35">
        <v>49036</v>
      </c>
      <c r="AD939" s="35">
        <v>45000</v>
      </c>
      <c r="AE939" s="35">
        <v>49992</v>
      </c>
      <c r="AF939" s="35">
        <v>45000</v>
      </c>
      <c r="AG939" s="35">
        <v>58254</v>
      </c>
      <c r="AH939" s="35">
        <v>47000</v>
      </c>
      <c r="AI939" s="35">
        <v>47000</v>
      </c>
      <c r="AJ939" s="35">
        <v>48000</v>
      </c>
      <c r="AK939" s="219">
        <f aca="true" t="shared" si="533" ref="AK939:AK978">SUM(AJ939-AH939)</f>
        <v>1000</v>
      </c>
      <c r="AL939" s="220">
        <f aca="true" t="shared" si="534" ref="AL939:AL978">SUM(AK939/AH939)</f>
        <v>0.02127659574468085</v>
      </c>
    </row>
    <row r="940" spans="1:38" s="131" customFormat="1" ht="12" customHeight="1">
      <c r="A940" s="127" t="s">
        <v>389</v>
      </c>
      <c r="B940" s="128" t="s">
        <v>390</v>
      </c>
      <c r="C940" s="13"/>
      <c r="D940" s="12"/>
      <c r="E940" s="13"/>
      <c r="F940" s="127"/>
      <c r="G940" s="129"/>
      <c r="H940" s="129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  <c r="S940" s="130"/>
      <c r="T940" s="130"/>
      <c r="U940" s="132">
        <v>458199</v>
      </c>
      <c r="V940" s="132">
        <v>490000</v>
      </c>
      <c r="W940" s="132">
        <v>502241</v>
      </c>
      <c r="X940" s="132">
        <v>490000</v>
      </c>
      <c r="Y940" s="35">
        <v>519281</v>
      </c>
      <c r="Z940" s="35">
        <v>500000</v>
      </c>
      <c r="AA940" s="35">
        <v>500000</v>
      </c>
      <c r="AB940" s="35">
        <v>500000</v>
      </c>
      <c r="AC940" s="35">
        <v>518855</v>
      </c>
      <c r="AD940" s="35">
        <v>500000</v>
      </c>
      <c r="AE940" s="35">
        <v>509824</v>
      </c>
      <c r="AF940" s="35">
        <v>500000</v>
      </c>
      <c r="AG940" s="35">
        <v>511314</v>
      </c>
      <c r="AH940" s="35">
        <v>498000</v>
      </c>
      <c r="AI940" s="35">
        <v>498000</v>
      </c>
      <c r="AJ940" s="35">
        <v>505000</v>
      </c>
      <c r="AK940" s="219">
        <f t="shared" si="533"/>
        <v>7000</v>
      </c>
      <c r="AL940" s="220">
        <f t="shared" si="534"/>
        <v>0.014056224899598393</v>
      </c>
    </row>
    <row r="941" spans="1:75" s="131" customFormat="1" ht="12" customHeight="1">
      <c r="A941" s="127" t="s">
        <v>391</v>
      </c>
      <c r="B941" s="128" t="s">
        <v>392</v>
      </c>
      <c r="C941" s="13"/>
      <c r="D941" s="12"/>
      <c r="E941" s="13"/>
      <c r="F941" s="127"/>
      <c r="G941" s="129"/>
      <c r="H941" s="129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  <c r="S941" s="130"/>
      <c r="T941" s="130"/>
      <c r="U941" s="132">
        <v>656</v>
      </c>
      <c r="V941" s="132">
        <v>1200</v>
      </c>
      <c r="W941" s="132">
        <v>874</v>
      </c>
      <c r="X941" s="132">
        <v>1000</v>
      </c>
      <c r="Y941" s="35">
        <v>920</v>
      </c>
      <c r="Z941" s="35">
        <v>1000</v>
      </c>
      <c r="AA941" s="35">
        <v>1000</v>
      </c>
      <c r="AB941" s="35">
        <v>1000</v>
      </c>
      <c r="AC941" s="35">
        <v>1042</v>
      </c>
      <c r="AD941" s="35">
        <v>1000</v>
      </c>
      <c r="AE941" s="35">
        <v>914</v>
      </c>
      <c r="AF941" s="35">
        <v>1000</v>
      </c>
      <c r="AG941" s="35">
        <v>1023</v>
      </c>
      <c r="AH941" s="35">
        <v>1000</v>
      </c>
      <c r="AI941" s="35">
        <v>1000</v>
      </c>
      <c r="AJ941" s="35">
        <v>1000</v>
      </c>
      <c r="AK941" s="219">
        <f t="shared" si="533"/>
        <v>0</v>
      </c>
      <c r="AL941" s="220">
        <f t="shared" si="534"/>
        <v>0</v>
      </c>
      <c r="AP941" s="133"/>
      <c r="AQ941" s="133"/>
      <c r="AR941" s="133"/>
      <c r="AS941" s="133"/>
      <c r="AT941" s="133"/>
      <c r="AU941" s="133"/>
      <c r="AV941" s="133"/>
      <c r="AW941" s="133"/>
      <c r="AX941" s="133"/>
      <c r="AY941" s="133"/>
      <c r="AZ941" s="133"/>
      <c r="BA941" s="133"/>
      <c r="BB941" s="133"/>
      <c r="BC941" s="133"/>
      <c r="BD941" s="133"/>
      <c r="BE941" s="133"/>
      <c r="BF941" s="133"/>
      <c r="BG941" s="133"/>
      <c r="BH941" s="133"/>
      <c r="BI941" s="133"/>
      <c r="BJ941" s="133"/>
      <c r="BK941" s="133"/>
      <c r="BL941" s="133"/>
      <c r="BM941" s="133"/>
      <c r="BN941" s="133"/>
      <c r="BO941" s="133"/>
      <c r="BP941" s="133"/>
      <c r="BQ941" s="133"/>
      <c r="BR941" s="133"/>
      <c r="BS941" s="133"/>
      <c r="BT941" s="133"/>
      <c r="BU941" s="133"/>
      <c r="BV941" s="133"/>
      <c r="BW941" s="133"/>
    </row>
    <row r="942" spans="1:38" s="131" customFormat="1" ht="12" customHeight="1">
      <c r="A942" s="127" t="s">
        <v>393</v>
      </c>
      <c r="B942" s="128" t="s">
        <v>465</v>
      </c>
      <c r="C942" s="13"/>
      <c r="D942" s="12"/>
      <c r="E942" s="13"/>
      <c r="F942" s="127"/>
      <c r="G942" s="129"/>
      <c r="H942" s="129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  <c r="S942" s="130"/>
      <c r="T942" s="130"/>
      <c r="U942" s="132">
        <v>0</v>
      </c>
      <c r="V942" s="132"/>
      <c r="W942" s="132">
        <v>558</v>
      </c>
      <c r="X942" s="132"/>
      <c r="Y942" s="132"/>
      <c r="Z942" s="132"/>
      <c r="AA942" s="132"/>
      <c r="AB942" s="132"/>
      <c r="AC942" s="132"/>
      <c r="AD942" s="132"/>
      <c r="AE942" s="132"/>
      <c r="AF942" s="162"/>
      <c r="AG942" s="162">
        <v>3723</v>
      </c>
      <c r="AH942" s="162"/>
      <c r="AI942" s="162"/>
      <c r="AJ942" s="162"/>
      <c r="AK942" s="219"/>
      <c r="AL942" s="220"/>
    </row>
    <row r="943" spans="1:75" s="133" customFormat="1" ht="12" customHeight="1">
      <c r="A943" s="127"/>
      <c r="B943" s="128" t="s">
        <v>394</v>
      </c>
      <c r="C943" s="19"/>
      <c r="D943" s="18"/>
      <c r="E943" s="19"/>
      <c r="F943" s="127"/>
      <c r="G943" s="129"/>
      <c r="H943" s="129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>
        <f aca="true" t="shared" si="535" ref="U943:Z943">SUM(U938:U942)</f>
        <v>499244</v>
      </c>
      <c r="V943" s="130">
        <f t="shared" si="535"/>
        <v>532400</v>
      </c>
      <c r="W943" s="130">
        <f t="shared" si="535"/>
        <v>550005</v>
      </c>
      <c r="X943" s="130">
        <f t="shared" si="535"/>
        <v>532200</v>
      </c>
      <c r="Y943" s="130">
        <f t="shared" si="535"/>
        <v>568655</v>
      </c>
      <c r="Z943" s="130">
        <f t="shared" si="535"/>
        <v>542200</v>
      </c>
      <c r="AA943" s="130">
        <v>547000</v>
      </c>
      <c r="AB943" s="130">
        <v>547200</v>
      </c>
      <c r="AC943" s="130">
        <f aca="true" t="shared" si="536" ref="AC943:AH943">SUM(AC938:AC942)</f>
        <v>570348</v>
      </c>
      <c r="AD943" s="130">
        <f t="shared" si="536"/>
        <v>547200</v>
      </c>
      <c r="AE943" s="130">
        <f t="shared" si="536"/>
        <v>562586</v>
      </c>
      <c r="AF943" s="161">
        <f t="shared" si="536"/>
        <v>547200</v>
      </c>
      <c r="AG943" s="161">
        <f t="shared" si="536"/>
        <v>576696</v>
      </c>
      <c r="AH943" s="161">
        <f t="shared" si="536"/>
        <v>547200</v>
      </c>
      <c r="AI943" s="161">
        <f>SUM(AI938:AI942)</f>
        <v>547200</v>
      </c>
      <c r="AJ943" s="161">
        <f>SUM(AJ938:AJ942)</f>
        <v>555800</v>
      </c>
      <c r="AK943" s="222">
        <f t="shared" si="533"/>
        <v>8600</v>
      </c>
      <c r="AL943" s="221">
        <f t="shared" si="534"/>
        <v>0.015716374269005847</v>
      </c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</row>
    <row r="944" spans="1:75" s="131" customFormat="1" ht="12" customHeight="1">
      <c r="A944" s="127"/>
      <c r="B944" s="128" t="s">
        <v>323</v>
      </c>
      <c r="C944" s="13"/>
      <c r="D944" s="12"/>
      <c r="E944" s="13"/>
      <c r="F944" s="127"/>
      <c r="G944" s="129"/>
      <c r="H944" s="129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  <c r="AA944" s="130"/>
      <c r="AB944" s="130"/>
      <c r="AC944" s="130"/>
      <c r="AD944" s="130"/>
      <c r="AE944" s="130"/>
      <c r="AF944" s="161"/>
      <c r="AG944" s="161"/>
      <c r="AH944" s="161"/>
      <c r="AI944" s="161"/>
      <c r="AJ944" s="161"/>
      <c r="AK944" s="219"/>
      <c r="AL944" s="220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</row>
    <row r="945" spans="1:38" ht="12" customHeight="1">
      <c r="A945" s="25">
        <v>1001</v>
      </c>
      <c r="B945" s="26" t="s">
        <v>90</v>
      </c>
      <c r="F945" s="58">
        <v>61806</v>
      </c>
      <c r="G945" s="58">
        <v>47982</v>
      </c>
      <c r="H945" s="58">
        <v>36050</v>
      </c>
      <c r="I945" s="58">
        <v>42800</v>
      </c>
      <c r="J945" s="58">
        <v>46220</v>
      </c>
      <c r="K945" s="58">
        <v>46530</v>
      </c>
      <c r="L945" s="58">
        <v>48500</v>
      </c>
      <c r="M945" s="58">
        <v>46800</v>
      </c>
      <c r="N945" s="58">
        <v>53177</v>
      </c>
      <c r="O945" s="58">
        <v>54791</v>
      </c>
      <c r="P945" s="58">
        <v>54719</v>
      </c>
      <c r="Q945" s="58">
        <v>57622</v>
      </c>
      <c r="R945" s="58">
        <v>60716</v>
      </c>
      <c r="S945" s="58">
        <v>60716</v>
      </c>
      <c r="T945" s="58">
        <v>63145</v>
      </c>
      <c r="U945" s="58">
        <v>63145</v>
      </c>
      <c r="V945" s="58">
        <v>64585</v>
      </c>
      <c r="W945" s="58">
        <v>64563</v>
      </c>
      <c r="X945" s="58">
        <v>64585</v>
      </c>
      <c r="Y945" s="58">
        <v>64585</v>
      </c>
      <c r="Z945" s="88">
        <v>65900</v>
      </c>
      <c r="AA945" s="88">
        <v>65485</v>
      </c>
      <c r="AB945" s="88">
        <v>67300</v>
      </c>
      <c r="AC945" s="88">
        <v>66771</v>
      </c>
      <c r="AD945" s="88">
        <v>68646</v>
      </c>
      <c r="AE945" s="88">
        <v>67025</v>
      </c>
      <c r="AF945" s="88">
        <v>70500</v>
      </c>
      <c r="AG945" s="88">
        <v>68198</v>
      </c>
      <c r="AH945" s="88">
        <v>72270</v>
      </c>
      <c r="AI945" s="88">
        <v>72270</v>
      </c>
      <c r="AJ945" s="88">
        <v>74080</v>
      </c>
      <c r="AK945" s="219">
        <f t="shared" si="533"/>
        <v>1810</v>
      </c>
      <c r="AL945" s="220">
        <f t="shared" si="534"/>
        <v>0.025044970250449702</v>
      </c>
    </row>
    <row r="946" spans="1:38" ht="12" customHeight="1">
      <c r="A946" s="25">
        <v>1002</v>
      </c>
      <c r="B946" s="26" t="s">
        <v>91</v>
      </c>
      <c r="F946" s="58">
        <v>16820</v>
      </c>
      <c r="G946" s="58">
        <v>28196</v>
      </c>
      <c r="H946" s="58">
        <v>46000</v>
      </c>
      <c r="I946" s="58">
        <v>35000</v>
      </c>
      <c r="J946" s="58">
        <v>40000</v>
      </c>
      <c r="K946" s="58">
        <v>33691</v>
      </c>
      <c r="L946" s="58">
        <v>47000</v>
      </c>
      <c r="M946" s="58">
        <v>34580</v>
      </c>
      <c r="N946" s="58">
        <v>48175</v>
      </c>
      <c r="O946" s="58">
        <v>45958</v>
      </c>
      <c r="P946" s="58">
        <v>49620</v>
      </c>
      <c r="Q946" s="58">
        <v>44577</v>
      </c>
      <c r="R946" s="58">
        <v>50604</v>
      </c>
      <c r="S946" s="58">
        <v>50604</v>
      </c>
      <c r="T946" s="58">
        <v>52628</v>
      </c>
      <c r="U946" s="58">
        <v>52000</v>
      </c>
      <c r="V946" s="58">
        <v>53315</v>
      </c>
      <c r="W946" s="58">
        <v>52658</v>
      </c>
      <c r="X946" s="58">
        <v>49000</v>
      </c>
      <c r="Y946" s="58">
        <v>41099</v>
      </c>
      <c r="Z946" s="88">
        <v>50000</v>
      </c>
      <c r="AA946" s="88">
        <v>42797</v>
      </c>
      <c r="AB946" s="88">
        <v>61500</v>
      </c>
      <c r="AC946" s="88">
        <v>51947</v>
      </c>
      <c r="AD946" s="88">
        <v>62730</v>
      </c>
      <c r="AE946" s="88">
        <v>51960</v>
      </c>
      <c r="AF946" s="88">
        <v>64870</v>
      </c>
      <c r="AG946" s="88">
        <v>55980</v>
      </c>
      <c r="AH946" s="88">
        <v>66500</v>
      </c>
      <c r="AI946" s="88">
        <v>66500</v>
      </c>
      <c r="AJ946" s="88">
        <v>68170</v>
      </c>
      <c r="AK946" s="219">
        <f t="shared" si="533"/>
        <v>1670</v>
      </c>
      <c r="AL946" s="220">
        <f t="shared" si="534"/>
        <v>0.02511278195488722</v>
      </c>
    </row>
    <row r="947" spans="1:38" ht="12" customHeight="1">
      <c r="A947" s="25">
        <v>1020</v>
      </c>
      <c r="B947" s="26" t="s">
        <v>93</v>
      </c>
      <c r="F947" s="58">
        <v>6015</v>
      </c>
      <c r="G947" s="58">
        <v>6048</v>
      </c>
      <c r="H947" s="58">
        <v>4600</v>
      </c>
      <c r="I947" s="58">
        <v>6600</v>
      </c>
      <c r="J947" s="58">
        <f>0.0765*(J945+J946)</f>
        <v>6595.83</v>
      </c>
      <c r="K947" s="58">
        <v>6097</v>
      </c>
      <c r="L947" s="58">
        <v>7300</v>
      </c>
      <c r="M947" s="58">
        <v>5728</v>
      </c>
      <c r="N947" s="58">
        <v>7753</v>
      </c>
      <c r="O947" s="58">
        <v>6689</v>
      </c>
      <c r="P947" s="58">
        <v>7982</v>
      </c>
      <c r="Q947" s="58">
        <v>7970</v>
      </c>
      <c r="R947" s="58">
        <v>8515</v>
      </c>
      <c r="S947" s="58">
        <v>8515</v>
      </c>
      <c r="T947" s="58">
        <v>8857</v>
      </c>
      <c r="U947" s="58">
        <v>8850</v>
      </c>
      <c r="V947" s="58">
        <v>9020</v>
      </c>
      <c r="W947" s="58">
        <v>8523</v>
      </c>
      <c r="X947" s="58">
        <v>8800</v>
      </c>
      <c r="Y947" s="58">
        <v>8023</v>
      </c>
      <c r="Z947" s="88">
        <v>8975</v>
      </c>
      <c r="AA947" s="88">
        <v>7337</v>
      </c>
      <c r="AB947" s="88">
        <v>9255</v>
      </c>
      <c r="AC947" s="88">
        <v>8507</v>
      </c>
      <c r="AD947" s="88">
        <v>9255</v>
      </c>
      <c r="AE947" s="88">
        <v>8394</v>
      </c>
      <c r="AF947" s="88">
        <v>10356</v>
      </c>
      <c r="AG947" s="88">
        <v>8805</v>
      </c>
      <c r="AH947" s="88">
        <v>10610</v>
      </c>
      <c r="AI947" s="88">
        <v>10610</v>
      </c>
      <c r="AJ947" s="88">
        <v>10890</v>
      </c>
      <c r="AK947" s="219">
        <f t="shared" si="533"/>
        <v>280</v>
      </c>
      <c r="AL947" s="220">
        <f t="shared" si="534"/>
        <v>0.02639019792648445</v>
      </c>
    </row>
    <row r="948" spans="1:75" ht="12" customHeight="1">
      <c r="A948" s="25">
        <v>1023</v>
      </c>
      <c r="B948" s="26" t="s">
        <v>395</v>
      </c>
      <c r="F948" s="58"/>
      <c r="G948" s="58">
        <v>4326</v>
      </c>
      <c r="H948" s="58">
        <v>2700</v>
      </c>
      <c r="I948" s="58">
        <v>4500</v>
      </c>
      <c r="J948" s="58">
        <v>4800</v>
      </c>
      <c r="K948" s="58">
        <v>4800</v>
      </c>
      <c r="L948" s="58">
        <v>4600</v>
      </c>
      <c r="M948" s="58">
        <v>0</v>
      </c>
      <c r="N948" s="58">
        <v>5261</v>
      </c>
      <c r="O948" s="58">
        <v>4970</v>
      </c>
      <c r="P948" s="58">
        <v>5370</v>
      </c>
      <c r="Q948" s="58">
        <v>5370</v>
      </c>
      <c r="R948" s="58">
        <v>5941</v>
      </c>
      <c r="S948" s="58">
        <v>5941</v>
      </c>
      <c r="T948" s="58">
        <v>6180</v>
      </c>
      <c r="U948" s="58">
        <v>6100</v>
      </c>
      <c r="V948" s="58">
        <v>6200</v>
      </c>
      <c r="W948" s="58">
        <v>6200</v>
      </c>
      <c r="X948" s="58">
        <v>6070</v>
      </c>
      <c r="Y948" s="58">
        <v>0</v>
      </c>
      <c r="Z948" s="88">
        <v>6200</v>
      </c>
      <c r="AA948" s="88">
        <v>6200</v>
      </c>
      <c r="AB948" s="88">
        <v>6385</v>
      </c>
      <c r="AC948" s="88">
        <v>0</v>
      </c>
      <c r="AD948" s="88">
        <v>6500</v>
      </c>
      <c r="AE948" s="88">
        <v>6500</v>
      </c>
      <c r="AF948" s="88">
        <v>6500</v>
      </c>
      <c r="AG948" s="88">
        <v>6500</v>
      </c>
      <c r="AH948" s="88">
        <v>6500</v>
      </c>
      <c r="AI948" s="88">
        <v>6500</v>
      </c>
      <c r="AJ948" s="88">
        <v>6500</v>
      </c>
      <c r="AK948" s="219">
        <f t="shared" si="533"/>
        <v>0</v>
      </c>
      <c r="AL948" s="220">
        <f t="shared" si="534"/>
        <v>0</v>
      </c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</row>
    <row r="949" spans="1:38" ht="12" customHeight="1">
      <c r="A949" s="25">
        <v>1025</v>
      </c>
      <c r="B949" s="26" t="s">
        <v>162</v>
      </c>
      <c r="F949" s="58"/>
      <c r="G949" s="58">
        <v>11750</v>
      </c>
      <c r="H949" s="58">
        <v>4000</v>
      </c>
      <c r="I949" s="58">
        <v>12000</v>
      </c>
      <c r="J949" s="58">
        <v>12500</v>
      </c>
      <c r="K949" s="58">
        <v>12500</v>
      </c>
      <c r="L949" s="58">
        <v>13500</v>
      </c>
      <c r="M949" s="58">
        <v>0</v>
      </c>
      <c r="N949" s="58">
        <v>13500</v>
      </c>
      <c r="O949" s="58">
        <v>13940</v>
      </c>
      <c r="P949" s="58">
        <v>14319</v>
      </c>
      <c r="Q949" s="58">
        <v>14319</v>
      </c>
      <c r="R949" s="58">
        <v>15000</v>
      </c>
      <c r="S949" s="58">
        <v>15000</v>
      </c>
      <c r="T949" s="58">
        <v>15000</v>
      </c>
      <c r="U949" s="58">
        <v>15000</v>
      </c>
      <c r="V949" s="58">
        <v>15000</v>
      </c>
      <c r="W949" s="58">
        <v>15000</v>
      </c>
      <c r="X949" s="58">
        <v>16075</v>
      </c>
      <c r="Y949" s="58">
        <v>16075</v>
      </c>
      <c r="Z949" s="88">
        <v>17080</v>
      </c>
      <c r="AA949" s="88">
        <v>17080</v>
      </c>
      <c r="AB949" s="88">
        <v>17285</v>
      </c>
      <c r="AC949" s="88"/>
      <c r="AD949" s="88">
        <v>17980</v>
      </c>
      <c r="AE949" s="88">
        <v>17980</v>
      </c>
      <c r="AF949" s="88">
        <v>18330</v>
      </c>
      <c r="AG949" s="88">
        <v>18330</v>
      </c>
      <c r="AH949" s="88">
        <v>19250</v>
      </c>
      <c r="AI949" s="88">
        <v>19250</v>
      </c>
      <c r="AJ949" s="88">
        <v>20990</v>
      </c>
      <c r="AK949" s="219">
        <f t="shared" si="533"/>
        <v>1740</v>
      </c>
      <c r="AL949" s="220">
        <f t="shared" si="534"/>
        <v>0.0903896103896104</v>
      </c>
    </row>
    <row r="950" spans="1:75" s="24" customFormat="1" ht="12" customHeight="1">
      <c r="A950" s="30"/>
      <c r="B950" s="26" t="s">
        <v>310</v>
      </c>
      <c r="C950" s="5"/>
      <c r="D950" s="4"/>
      <c r="E950" s="5"/>
      <c r="F950" s="91">
        <f aca="true" t="shared" si="537" ref="F950:N950">SUM(F945:F949)</f>
        <v>84641</v>
      </c>
      <c r="G950" s="91">
        <f t="shared" si="537"/>
        <v>98302</v>
      </c>
      <c r="H950" s="91">
        <f t="shared" si="537"/>
        <v>93350</v>
      </c>
      <c r="I950" s="91">
        <f t="shared" si="537"/>
        <v>100900</v>
      </c>
      <c r="J950" s="91">
        <f t="shared" si="537"/>
        <v>110115.83</v>
      </c>
      <c r="K950" s="91">
        <f t="shared" si="537"/>
        <v>103618</v>
      </c>
      <c r="L950" s="91">
        <f t="shared" si="537"/>
        <v>120900</v>
      </c>
      <c r="M950" s="91">
        <f t="shared" si="537"/>
        <v>87108</v>
      </c>
      <c r="N950" s="91">
        <f t="shared" si="537"/>
        <v>127866</v>
      </c>
      <c r="O950" s="91">
        <f aca="true" t="shared" si="538" ref="O950:Y950">SUM(O945:O949)</f>
        <v>126348</v>
      </c>
      <c r="P950" s="91">
        <f t="shared" si="538"/>
        <v>132010</v>
      </c>
      <c r="Q950" s="91">
        <f t="shared" si="538"/>
        <v>129858</v>
      </c>
      <c r="R950" s="91">
        <f t="shared" si="538"/>
        <v>140776</v>
      </c>
      <c r="S950" s="91">
        <f t="shared" si="538"/>
        <v>140776</v>
      </c>
      <c r="T950" s="91">
        <f t="shared" si="538"/>
        <v>145810</v>
      </c>
      <c r="U950" s="91">
        <f t="shared" si="538"/>
        <v>145095</v>
      </c>
      <c r="V950" s="91">
        <f t="shared" si="538"/>
        <v>148120</v>
      </c>
      <c r="W950" s="91">
        <f t="shared" si="538"/>
        <v>146944</v>
      </c>
      <c r="X950" s="91">
        <f t="shared" si="538"/>
        <v>144530</v>
      </c>
      <c r="Y950" s="91">
        <f t="shared" si="538"/>
        <v>129782</v>
      </c>
      <c r="Z950" s="134">
        <f>SUM(Z945:Z949)</f>
        <v>148155</v>
      </c>
      <c r="AA950" s="134">
        <v>148155</v>
      </c>
      <c r="AB950" s="134">
        <v>161725</v>
      </c>
      <c r="AC950" s="134">
        <f aca="true" t="shared" si="539" ref="AC950:AH950">SUM(AC945:AC949)</f>
        <v>127225</v>
      </c>
      <c r="AD950" s="134">
        <f t="shared" si="539"/>
        <v>165111</v>
      </c>
      <c r="AE950" s="134">
        <f t="shared" si="539"/>
        <v>151859</v>
      </c>
      <c r="AF950" s="134">
        <f t="shared" si="539"/>
        <v>170556</v>
      </c>
      <c r="AG950" s="134">
        <f t="shared" si="539"/>
        <v>157813</v>
      </c>
      <c r="AH950" s="134">
        <f t="shared" si="539"/>
        <v>175130</v>
      </c>
      <c r="AI950" s="134">
        <f>SUM(AI945:AI949)</f>
        <v>175130</v>
      </c>
      <c r="AJ950" s="134">
        <f>SUM(AJ945:AJ949)</f>
        <v>180630</v>
      </c>
      <c r="AK950" s="222">
        <f t="shared" si="533"/>
        <v>5500</v>
      </c>
      <c r="AL950" s="221">
        <f t="shared" si="534"/>
        <v>0.031405241820362015</v>
      </c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</row>
    <row r="951" spans="1:38" ht="12" customHeight="1">
      <c r="A951" s="25">
        <v>2001</v>
      </c>
      <c r="B951" s="26" t="s">
        <v>95</v>
      </c>
      <c r="F951" s="58">
        <v>2800</v>
      </c>
      <c r="G951" s="58">
        <v>2840</v>
      </c>
      <c r="H951" s="58">
        <v>3200</v>
      </c>
      <c r="I951" s="58">
        <v>3000</v>
      </c>
      <c r="J951" s="58">
        <v>3200</v>
      </c>
      <c r="K951" s="58">
        <v>2728</v>
      </c>
      <c r="L951" s="58">
        <v>3200</v>
      </c>
      <c r="M951" s="58">
        <v>2813</v>
      </c>
      <c r="N951" s="58">
        <v>3200</v>
      </c>
      <c r="O951" s="58">
        <v>2445</v>
      </c>
      <c r="P951" s="58">
        <v>3000</v>
      </c>
      <c r="Q951" s="58">
        <v>3080</v>
      </c>
      <c r="R951" s="58">
        <v>3000</v>
      </c>
      <c r="S951" s="58">
        <v>3000</v>
      </c>
      <c r="T951" s="58">
        <v>3000</v>
      </c>
      <c r="U951" s="58">
        <v>3500</v>
      </c>
      <c r="V951" s="58">
        <v>3500</v>
      </c>
      <c r="W951" s="58">
        <v>3952</v>
      </c>
      <c r="X951" s="58">
        <v>3500</v>
      </c>
      <c r="Y951" s="58">
        <v>3692</v>
      </c>
      <c r="Z951" s="88">
        <v>3500</v>
      </c>
      <c r="AA951" s="88">
        <v>2397</v>
      </c>
      <c r="AB951" s="88">
        <v>3500</v>
      </c>
      <c r="AC951" s="88">
        <v>2237</v>
      </c>
      <c r="AD951" s="88">
        <v>3250</v>
      </c>
      <c r="AE951" s="88">
        <v>2243</v>
      </c>
      <c r="AF951" s="88">
        <v>2750</v>
      </c>
      <c r="AG951" s="88">
        <v>1858</v>
      </c>
      <c r="AH951" s="88">
        <v>2500</v>
      </c>
      <c r="AI951" s="88">
        <v>2500</v>
      </c>
      <c r="AJ951" s="88">
        <v>2200</v>
      </c>
      <c r="AK951" s="219">
        <f t="shared" si="533"/>
        <v>-300</v>
      </c>
      <c r="AL951" s="220">
        <f t="shared" si="534"/>
        <v>-0.12</v>
      </c>
    </row>
    <row r="952" spans="1:38" ht="12" customHeight="1">
      <c r="A952" s="25">
        <v>2002</v>
      </c>
      <c r="B952" s="26" t="s">
        <v>96</v>
      </c>
      <c r="F952" s="58">
        <v>4000</v>
      </c>
      <c r="G952" s="58">
        <v>2893</v>
      </c>
      <c r="H952" s="58">
        <v>4300</v>
      </c>
      <c r="I952" s="58">
        <v>4300</v>
      </c>
      <c r="J952" s="58">
        <v>5000</v>
      </c>
      <c r="K952" s="58">
        <v>2269</v>
      </c>
      <c r="L952" s="58">
        <v>4500</v>
      </c>
      <c r="M952" s="58">
        <v>2139</v>
      </c>
      <c r="N952" s="58">
        <v>3500</v>
      </c>
      <c r="O952" s="58">
        <v>2681</v>
      </c>
      <c r="P952" s="58">
        <v>3000</v>
      </c>
      <c r="Q952" s="58">
        <v>3245</v>
      </c>
      <c r="R952" s="58">
        <v>3000</v>
      </c>
      <c r="S952" s="58">
        <v>3400</v>
      </c>
      <c r="T952" s="58">
        <v>3500</v>
      </c>
      <c r="U952" s="58">
        <v>3250</v>
      </c>
      <c r="V952" s="58">
        <v>3500</v>
      </c>
      <c r="W952" s="58">
        <v>3022</v>
      </c>
      <c r="X952" s="58">
        <v>3500</v>
      </c>
      <c r="Y952" s="58">
        <v>3257</v>
      </c>
      <c r="Z952" s="88">
        <v>3500</v>
      </c>
      <c r="AA952" s="88">
        <v>2671</v>
      </c>
      <c r="AB952" s="88">
        <v>3500</v>
      </c>
      <c r="AC952" s="88">
        <v>2403</v>
      </c>
      <c r="AD952" s="88">
        <v>3250</v>
      </c>
      <c r="AE952" s="88">
        <v>1972</v>
      </c>
      <c r="AF952" s="88">
        <v>3250</v>
      </c>
      <c r="AG952" s="88">
        <v>1578</v>
      </c>
      <c r="AH952" s="88">
        <v>2750</v>
      </c>
      <c r="AI952" s="88">
        <v>2750</v>
      </c>
      <c r="AJ952" s="88">
        <v>2500</v>
      </c>
      <c r="AK952" s="219">
        <f t="shared" si="533"/>
        <v>-250</v>
      </c>
      <c r="AL952" s="220">
        <f t="shared" si="534"/>
        <v>-0.09090909090909091</v>
      </c>
    </row>
    <row r="953" spans="1:38" ht="12" customHeight="1">
      <c r="A953" s="25">
        <v>2004</v>
      </c>
      <c r="B953" s="26" t="s">
        <v>98</v>
      </c>
      <c r="F953" s="58">
        <v>8500</v>
      </c>
      <c r="G953" s="58">
        <v>9243</v>
      </c>
      <c r="H953" s="58">
        <v>9500</v>
      </c>
      <c r="I953" s="58">
        <v>9500</v>
      </c>
      <c r="J953" s="58">
        <v>10500</v>
      </c>
      <c r="K953" s="58">
        <v>10043</v>
      </c>
      <c r="L953" s="58">
        <v>10500</v>
      </c>
      <c r="M953" s="58">
        <v>9835</v>
      </c>
      <c r="N953" s="58">
        <v>10500</v>
      </c>
      <c r="O953" s="58">
        <v>5991</v>
      </c>
      <c r="P953" s="58">
        <v>10500</v>
      </c>
      <c r="Q953" s="58">
        <v>8405</v>
      </c>
      <c r="R953" s="58">
        <v>10500</v>
      </c>
      <c r="S953" s="58">
        <v>9500</v>
      </c>
      <c r="T953" s="58">
        <v>10500</v>
      </c>
      <c r="U953" s="58">
        <v>9000</v>
      </c>
      <c r="V953" s="58">
        <v>10500</v>
      </c>
      <c r="W953" s="58">
        <v>5349</v>
      </c>
      <c r="X953" s="58">
        <v>10500</v>
      </c>
      <c r="Y953" s="58">
        <v>9369</v>
      </c>
      <c r="Z953" s="88">
        <v>10500</v>
      </c>
      <c r="AA953" s="88">
        <v>5239</v>
      </c>
      <c r="AB953" s="88">
        <v>10500</v>
      </c>
      <c r="AC953" s="88">
        <v>8348</v>
      </c>
      <c r="AD953" s="88">
        <v>10500</v>
      </c>
      <c r="AE953" s="88">
        <v>5490</v>
      </c>
      <c r="AF953" s="88">
        <v>10500</v>
      </c>
      <c r="AG953" s="88">
        <v>9043</v>
      </c>
      <c r="AH953" s="88">
        <v>10500</v>
      </c>
      <c r="AI953" s="88">
        <v>10500</v>
      </c>
      <c r="AJ953" s="88">
        <v>10500</v>
      </c>
      <c r="AK953" s="219">
        <f t="shared" si="533"/>
        <v>0</v>
      </c>
      <c r="AL953" s="220">
        <f t="shared" si="534"/>
        <v>0</v>
      </c>
    </row>
    <row r="954" spans="1:38" ht="12" customHeight="1">
      <c r="A954" s="25">
        <v>2005</v>
      </c>
      <c r="B954" s="26" t="s">
        <v>99</v>
      </c>
      <c r="F954" s="58">
        <v>250</v>
      </c>
      <c r="G954" s="58">
        <v>124</v>
      </c>
      <c r="H954" s="58">
        <v>400</v>
      </c>
      <c r="I954" s="58">
        <v>300</v>
      </c>
      <c r="J954" s="58">
        <v>400</v>
      </c>
      <c r="K954" s="58">
        <v>120</v>
      </c>
      <c r="L954" s="58">
        <v>400</v>
      </c>
      <c r="M954" s="58">
        <v>76</v>
      </c>
      <c r="N954" s="58">
        <v>400</v>
      </c>
      <c r="O954" s="58">
        <v>123</v>
      </c>
      <c r="P954" s="58">
        <v>400</v>
      </c>
      <c r="Q954" s="58">
        <v>4</v>
      </c>
      <c r="R954" s="58">
        <v>400</v>
      </c>
      <c r="S954" s="58">
        <v>400</v>
      </c>
      <c r="T954" s="58">
        <v>400</v>
      </c>
      <c r="U954" s="58">
        <v>100</v>
      </c>
      <c r="V954" s="58">
        <v>300</v>
      </c>
      <c r="W954" s="58">
        <v>78</v>
      </c>
      <c r="X954" s="58">
        <v>150</v>
      </c>
      <c r="Y954" s="58">
        <v>44</v>
      </c>
      <c r="Z954" s="88">
        <v>150</v>
      </c>
      <c r="AA954" s="88">
        <v>45</v>
      </c>
      <c r="AB954" s="88">
        <v>150</v>
      </c>
      <c r="AC954" s="88">
        <v>45</v>
      </c>
      <c r="AD954" s="88">
        <v>150</v>
      </c>
      <c r="AE954" s="88">
        <v>0</v>
      </c>
      <c r="AF954" s="88">
        <v>150</v>
      </c>
      <c r="AG954" s="88">
        <v>49</v>
      </c>
      <c r="AH954" s="88">
        <v>150</v>
      </c>
      <c r="AI954" s="88">
        <v>150</v>
      </c>
      <c r="AJ954" s="88">
        <v>150</v>
      </c>
      <c r="AK954" s="219">
        <f t="shared" si="533"/>
        <v>0</v>
      </c>
      <c r="AL954" s="220">
        <f t="shared" si="534"/>
        <v>0</v>
      </c>
    </row>
    <row r="955" spans="1:38" ht="12" customHeight="1">
      <c r="A955" s="25">
        <v>2006</v>
      </c>
      <c r="B955" s="26" t="s">
        <v>132</v>
      </c>
      <c r="F955" s="58">
        <v>150</v>
      </c>
      <c r="G955" s="58">
        <v>147</v>
      </c>
      <c r="H955" s="58">
        <v>150</v>
      </c>
      <c r="I955" s="58">
        <v>150</v>
      </c>
      <c r="J955" s="58">
        <v>200</v>
      </c>
      <c r="K955" s="58">
        <v>0</v>
      </c>
      <c r="L955" s="58">
        <v>200</v>
      </c>
      <c r="M955" s="58">
        <v>96</v>
      </c>
      <c r="N955" s="58">
        <v>200</v>
      </c>
      <c r="O955" s="58">
        <v>173</v>
      </c>
      <c r="P955" s="58">
        <v>200</v>
      </c>
      <c r="Q955" s="58">
        <v>200</v>
      </c>
      <c r="R955" s="58">
        <v>200</v>
      </c>
      <c r="S955" s="58">
        <v>200</v>
      </c>
      <c r="T955" s="58">
        <v>200</v>
      </c>
      <c r="U955" s="58">
        <v>0</v>
      </c>
      <c r="V955" s="58">
        <v>200</v>
      </c>
      <c r="W955" s="58">
        <v>0</v>
      </c>
      <c r="X955" s="58">
        <v>200</v>
      </c>
      <c r="Y955" s="58">
        <v>0</v>
      </c>
      <c r="Z955" s="88">
        <v>200</v>
      </c>
      <c r="AA955" s="88">
        <v>0</v>
      </c>
      <c r="AB955" s="88">
        <v>200</v>
      </c>
      <c r="AC955" s="88">
        <v>0</v>
      </c>
      <c r="AD955" s="88">
        <v>200</v>
      </c>
      <c r="AE955" s="88">
        <v>0</v>
      </c>
      <c r="AF955" s="88">
        <v>200</v>
      </c>
      <c r="AG955" s="88">
        <v>0</v>
      </c>
      <c r="AH955" s="88">
        <v>200</v>
      </c>
      <c r="AI955" s="88">
        <v>200</v>
      </c>
      <c r="AJ955" s="88">
        <v>200</v>
      </c>
      <c r="AK955" s="219">
        <f t="shared" si="533"/>
        <v>0</v>
      </c>
      <c r="AL955" s="220">
        <f t="shared" si="534"/>
        <v>0</v>
      </c>
    </row>
    <row r="956" spans="1:38" ht="12" customHeight="1">
      <c r="A956" s="25">
        <v>2007</v>
      </c>
      <c r="B956" s="26" t="s">
        <v>148</v>
      </c>
      <c r="F956" s="58">
        <v>500</v>
      </c>
      <c r="G956" s="58">
        <v>575</v>
      </c>
      <c r="H956" s="58">
        <v>700</v>
      </c>
      <c r="I956" s="58">
        <v>600</v>
      </c>
      <c r="J956" s="58">
        <v>700</v>
      </c>
      <c r="K956" s="58">
        <v>605</v>
      </c>
      <c r="L956" s="58">
        <v>700</v>
      </c>
      <c r="M956" s="58">
        <v>550</v>
      </c>
      <c r="N956" s="58">
        <v>700</v>
      </c>
      <c r="O956" s="58">
        <v>825</v>
      </c>
      <c r="P956" s="58">
        <v>700</v>
      </c>
      <c r="Q956" s="58">
        <v>690</v>
      </c>
      <c r="R956" s="58">
        <v>700</v>
      </c>
      <c r="S956" s="58">
        <v>700</v>
      </c>
      <c r="T956" s="58">
        <v>800</v>
      </c>
      <c r="U956" s="58">
        <v>800</v>
      </c>
      <c r="V956" s="58">
        <v>800</v>
      </c>
      <c r="W956" s="58">
        <v>660</v>
      </c>
      <c r="X956" s="58">
        <v>800</v>
      </c>
      <c r="Y956" s="58">
        <v>400</v>
      </c>
      <c r="Z956" s="88">
        <v>800</v>
      </c>
      <c r="AA956" s="88">
        <v>1380</v>
      </c>
      <c r="AB956" s="88">
        <v>800</v>
      </c>
      <c r="AC956" s="88">
        <v>717</v>
      </c>
      <c r="AD956" s="88">
        <v>1000</v>
      </c>
      <c r="AE956" s="88">
        <v>745</v>
      </c>
      <c r="AF956" s="88">
        <v>1000</v>
      </c>
      <c r="AG956" s="88">
        <v>360</v>
      </c>
      <c r="AH956" s="88">
        <v>1000</v>
      </c>
      <c r="AI956" s="88">
        <v>1000</v>
      </c>
      <c r="AJ956" s="88">
        <v>1000</v>
      </c>
      <c r="AK956" s="219">
        <f t="shared" si="533"/>
        <v>0</v>
      </c>
      <c r="AL956" s="220">
        <f t="shared" si="534"/>
        <v>0</v>
      </c>
    </row>
    <row r="957" spans="1:38" ht="12" customHeight="1">
      <c r="A957" s="25">
        <v>2008</v>
      </c>
      <c r="B957" s="26" t="s">
        <v>103</v>
      </c>
      <c r="F957" s="58">
        <v>3000</v>
      </c>
      <c r="G957" s="58">
        <v>2770</v>
      </c>
      <c r="H957" s="58">
        <v>4000</v>
      </c>
      <c r="I957" s="58">
        <v>3000</v>
      </c>
      <c r="J957" s="58">
        <v>4000</v>
      </c>
      <c r="K957" s="58">
        <v>2655</v>
      </c>
      <c r="L957" s="58">
        <v>4000</v>
      </c>
      <c r="M957" s="58">
        <v>2801</v>
      </c>
      <c r="N957" s="58">
        <v>3500</v>
      </c>
      <c r="O957" s="58">
        <v>2739</v>
      </c>
      <c r="P957" s="58">
        <v>3250</v>
      </c>
      <c r="Q957" s="58">
        <v>2633</v>
      </c>
      <c r="R957" s="58">
        <v>3250</v>
      </c>
      <c r="S957" s="58">
        <v>3250</v>
      </c>
      <c r="T957" s="58">
        <v>3250</v>
      </c>
      <c r="U957" s="58">
        <v>3250</v>
      </c>
      <c r="V957" s="58">
        <v>3250</v>
      </c>
      <c r="W957" s="58">
        <v>3625</v>
      </c>
      <c r="X957" s="58">
        <v>3250</v>
      </c>
      <c r="Y957" s="58">
        <v>3110</v>
      </c>
      <c r="Z957" s="88">
        <v>3250</v>
      </c>
      <c r="AA957" s="88">
        <v>2739</v>
      </c>
      <c r="AB957" s="88">
        <v>3850</v>
      </c>
      <c r="AC957" s="88">
        <v>3143</v>
      </c>
      <c r="AD957" s="88">
        <v>3850</v>
      </c>
      <c r="AE957" s="88">
        <v>3487</v>
      </c>
      <c r="AF957" s="88">
        <v>3850</v>
      </c>
      <c r="AG957" s="88">
        <v>3087</v>
      </c>
      <c r="AH957" s="88">
        <v>3850</v>
      </c>
      <c r="AI957" s="88">
        <v>3850</v>
      </c>
      <c r="AJ957" s="88">
        <v>3500</v>
      </c>
      <c r="AK957" s="219">
        <f t="shared" si="533"/>
        <v>-350</v>
      </c>
      <c r="AL957" s="220">
        <f t="shared" si="534"/>
        <v>-0.09090909090909091</v>
      </c>
    </row>
    <row r="958" spans="1:38" ht="12" customHeight="1">
      <c r="A958" s="25">
        <v>2009</v>
      </c>
      <c r="B958" s="26" t="s">
        <v>149</v>
      </c>
      <c r="F958" s="58">
        <v>200</v>
      </c>
      <c r="G958" s="58">
        <v>0</v>
      </c>
      <c r="H958" s="58">
        <v>200</v>
      </c>
      <c r="I958" s="58">
        <v>100</v>
      </c>
      <c r="J958" s="58">
        <v>200</v>
      </c>
      <c r="K958" s="58">
        <v>46</v>
      </c>
      <c r="L958" s="58">
        <v>200</v>
      </c>
      <c r="M958" s="58">
        <v>0</v>
      </c>
      <c r="N958" s="58">
        <v>200</v>
      </c>
      <c r="O958" s="58">
        <v>0</v>
      </c>
      <c r="P958" s="58">
        <v>200</v>
      </c>
      <c r="Q958" s="58">
        <v>257</v>
      </c>
      <c r="R958" s="58">
        <v>200</v>
      </c>
      <c r="S958" s="58">
        <v>200</v>
      </c>
      <c r="T958" s="58">
        <v>200</v>
      </c>
      <c r="U958" s="58">
        <v>0</v>
      </c>
      <c r="V958" s="58">
        <v>200</v>
      </c>
      <c r="W958" s="58">
        <v>0</v>
      </c>
      <c r="X958" s="58">
        <v>200</v>
      </c>
      <c r="Y958" s="58">
        <v>0</v>
      </c>
      <c r="Z958" s="88">
        <v>200</v>
      </c>
      <c r="AA958" s="88">
        <v>0</v>
      </c>
      <c r="AB958" s="88">
        <v>200</v>
      </c>
      <c r="AC958" s="88">
        <v>0</v>
      </c>
      <c r="AD958" s="88">
        <v>200</v>
      </c>
      <c r="AE958" s="88">
        <v>0</v>
      </c>
      <c r="AF958" s="88">
        <v>200</v>
      </c>
      <c r="AG958" s="88">
        <v>0</v>
      </c>
      <c r="AH958" s="88">
        <v>200</v>
      </c>
      <c r="AI958" s="88">
        <v>200</v>
      </c>
      <c r="AJ958" s="88">
        <v>200</v>
      </c>
      <c r="AK958" s="219">
        <f t="shared" si="533"/>
        <v>0</v>
      </c>
      <c r="AL958" s="220">
        <f t="shared" si="534"/>
        <v>0</v>
      </c>
    </row>
    <row r="959" spans="1:38" ht="12" customHeight="1">
      <c r="A959" s="25">
        <v>2010</v>
      </c>
      <c r="B959" s="26" t="s">
        <v>104</v>
      </c>
      <c r="F959" s="58">
        <v>2000</v>
      </c>
      <c r="G959" s="58">
        <v>285</v>
      </c>
      <c r="H959" s="58">
        <v>2000</v>
      </c>
      <c r="I959" s="58">
        <v>400</v>
      </c>
      <c r="J959" s="58">
        <v>2000</v>
      </c>
      <c r="K959" s="58">
        <v>671</v>
      </c>
      <c r="L959" s="58">
        <v>2000</v>
      </c>
      <c r="M959" s="58">
        <v>370</v>
      </c>
      <c r="N959" s="58">
        <v>1000</v>
      </c>
      <c r="O959" s="58">
        <v>469</v>
      </c>
      <c r="P959" s="58">
        <v>1000</v>
      </c>
      <c r="Q959" s="58">
        <v>1056</v>
      </c>
      <c r="R959" s="58">
        <v>1000</v>
      </c>
      <c r="S959" s="58">
        <v>1000</v>
      </c>
      <c r="T959" s="58">
        <v>1000</v>
      </c>
      <c r="U959" s="58">
        <v>1000</v>
      </c>
      <c r="V959" s="58">
        <v>1000</v>
      </c>
      <c r="W959" s="58">
        <v>1025</v>
      </c>
      <c r="X959" s="58">
        <v>1000</v>
      </c>
      <c r="Y959" s="58">
        <v>208</v>
      </c>
      <c r="Z959" s="88">
        <v>1000</v>
      </c>
      <c r="AA959" s="88">
        <v>700</v>
      </c>
      <c r="AB959" s="88">
        <v>1000</v>
      </c>
      <c r="AC959" s="88">
        <v>1374</v>
      </c>
      <c r="AD959" s="88">
        <v>1200</v>
      </c>
      <c r="AE959" s="88">
        <v>1050</v>
      </c>
      <c r="AF959" s="88">
        <v>1200</v>
      </c>
      <c r="AG959" s="88">
        <v>1025</v>
      </c>
      <c r="AH959" s="88">
        <v>1200</v>
      </c>
      <c r="AI959" s="88">
        <v>1200</v>
      </c>
      <c r="AJ959" s="88">
        <v>21000</v>
      </c>
      <c r="AK959" s="219">
        <f t="shared" si="533"/>
        <v>19800</v>
      </c>
      <c r="AL959" s="220">
        <f t="shared" si="534"/>
        <v>16.5</v>
      </c>
    </row>
    <row r="960" spans="1:38" ht="12" customHeight="1">
      <c r="A960" s="25">
        <v>2013</v>
      </c>
      <c r="B960" s="26" t="s">
        <v>396</v>
      </c>
      <c r="F960" s="58">
        <v>3000</v>
      </c>
      <c r="G960" s="58">
        <v>0</v>
      </c>
      <c r="H960" s="58">
        <v>3000</v>
      </c>
      <c r="I960" s="58">
        <v>0</v>
      </c>
      <c r="J960" s="58">
        <v>3000</v>
      </c>
      <c r="K960" s="58">
        <v>0</v>
      </c>
      <c r="L960" s="58">
        <v>3000</v>
      </c>
      <c r="M960" s="58">
        <v>0</v>
      </c>
      <c r="N960" s="58">
        <v>1500</v>
      </c>
      <c r="O960" s="58">
        <v>0</v>
      </c>
      <c r="P960" s="58">
        <v>1500</v>
      </c>
      <c r="Q960" s="58">
        <v>0</v>
      </c>
      <c r="R960" s="58">
        <v>1500</v>
      </c>
      <c r="S960" s="58">
        <v>1000</v>
      </c>
      <c r="T960" s="58">
        <v>1500</v>
      </c>
      <c r="U960" s="58">
        <v>0</v>
      </c>
      <c r="V960" s="58">
        <v>1500</v>
      </c>
      <c r="W960" s="58">
        <v>0</v>
      </c>
      <c r="X960" s="58">
        <v>1500</v>
      </c>
      <c r="Y960" s="58">
        <v>0</v>
      </c>
      <c r="Z960" s="88">
        <v>1500</v>
      </c>
      <c r="AA960" s="88">
        <v>0</v>
      </c>
      <c r="AB960" s="88">
        <v>1500</v>
      </c>
      <c r="AC960" s="88">
        <v>0</v>
      </c>
      <c r="AD960" s="88">
        <v>1500</v>
      </c>
      <c r="AE960" s="88">
        <v>0</v>
      </c>
      <c r="AF960" s="88">
        <v>1500</v>
      </c>
      <c r="AG960" s="88">
        <v>0</v>
      </c>
      <c r="AH960" s="88">
        <v>1500</v>
      </c>
      <c r="AI960" s="88">
        <v>1500</v>
      </c>
      <c r="AJ960" s="88">
        <v>1500</v>
      </c>
      <c r="AK960" s="219">
        <f t="shared" si="533"/>
        <v>0</v>
      </c>
      <c r="AL960" s="220">
        <f t="shared" si="534"/>
        <v>0</v>
      </c>
    </row>
    <row r="961" spans="1:38" ht="12" customHeight="1">
      <c r="A961" s="25">
        <v>2014</v>
      </c>
      <c r="B961" s="26" t="s">
        <v>397</v>
      </c>
      <c r="F961" s="58">
        <v>150</v>
      </c>
      <c r="G961" s="58">
        <v>0</v>
      </c>
      <c r="H961" s="58">
        <v>150</v>
      </c>
      <c r="I961" s="58">
        <v>100</v>
      </c>
      <c r="J961" s="58">
        <v>150</v>
      </c>
      <c r="K961" s="58">
        <v>0</v>
      </c>
      <c r="L961" s="58">
        <v>150</v>
      </c>
      <c r="M961" s="58">
        <v>0</v>
      </c>
      <c r="N961" s="58">
        <v>150</v>
      </c>
      <c r="O961" s="58">
        <v>0</v>
      </c>
      <c r="P961" s="58">
        <v>150</v>
      </c>
      <c r="Q961" s="58">
        <v>0</v>
      </c>
      <c r="R961" s="58">
        <v>150</v>
      </c>
      <c r="S961" s="58">
        <v>150</v>
      </c>
      <c r="T961" s="58">
        <v>150</v>
      </c>
      <c r="U961" s="58">
        <v>0</v>
      </c>
      <c r="V961" s="58">
        <v>150</v>
      </c>
      <c r="W961" s="58">
        <v>0</v>
      </c>
      <c r="X961" s="58">
        <v>150</v>
      </c>
      <c r="Y961" s="58">
        <v>0</v>
      </c>
      <c r="Z961" s="88">
        <v>150</v>
      </c>
      <c r="AA961" s="88">
        <v>0</v>
      </c>
      <c r="AB961" s="88">
        <v>150</v>
      </c>
      <c r="AC961" s="88">
        <v>0</v>
      </c>
      <c r="AD961" s="88">
        <v>150</v>
      </c>
      <c r="AE961" s="88">
        <v>0</v>
      </c>
      <c r="AF961" s="88">
        <v>150</v>
      </c>
      <c r="AG961" s="88">
        <v>0</v>
      </c>
      <c r="AH961" s="88">
        <v>150</v>
      </c>
      <c r="AI961" s="88">
        <v>150</v>
      </c>
      <c r="AJ961" s="88">
        <v>150</v>
      </c>
      <c r="AK961" s="219">
        <f t="shared" si="533"/>
        <v>0</v>
      </c>
      <c r="AL961" s="220">
        <f t="shared" si="534"/>
        <v>0</v>
      </c>
    </row>
    <row r="962" spans="1:38" ht="12" customHeight="1">
      <c r="A962" s="25">
        <v>2034</v>
      </c>
      <c r="B962" s="26" t="s">
        <v>135</v>
      </c>
      <c r="F962" s="58">
        <v>1000</v>
      </c>
      <c r="G962" s="58">
        <v>153</v>
      </c>
      <c r="H962" s="58">
        <v>1000</v>
      </c>
      <c r="I962" s="58">
        <v>500</v>
      </c>
      <c r="J962" s="58">
        <v>1000</v>
      </c>
      <c r="K962" s="58">
        <v>260</v>
      </c>
      <c r="L962" s="58">
        <v>1000</v>
      </c>
      <c r="M962" s="58">
        <v>550</v>
      </c>
      <c r="N962" s="58">
        <v>1000</v>
      </c>
      <c r="O962" s="58">
        <v>480</v>
      </c>
      <c r="P962" s="58">
        <v>1000</v>
      </c>
      <c r="Q962" s="58">
        <v>772</v>
      </c>
      <c r="R962" s="58">
        <v>1000</v>
      </c>
      <c r="S962" s="58">
        <v>1500</v>
      </c>
      <c r="T962" s="58">
        <v>1000</v>
      </c>
      <c r="U962" s="58">
        <v>1000</v>
      </c>
      <c r="V962" s="58">
        <v>1000</v>
      </c>
      <c r="W962" s="58">
        <v>224</v>
      </c>
      <c r="X962" s="58">
        <v>1000</v>
      </c>
      <c r="Y962" s="58">
        <v>260</v>
      </c>
      <c r="Z962" s="88">
        <v>1000</v>
      </c>
      <c r="AA962" s="88">
        <v>1134</v>
      </c>
      <c r="AB962" s="88">
        <v>1000</v>
      </c>
      <c r="AC962" s="88">
        <v>608</v>
      </c>
      <c r="AD962" s="88">
        <v>1000</v>
      </c>
      <c r="AE962" s="88">
        <v>53</v>
      </c>
      <c r="AF962" s="88">
        <v>1000</v>
      </c>
      <c r="AG962" s="88">
        <v>303</v>
      </c>
      <c r="AH962" s="88">
        <v>1000</v>
      </c>
      <c r="AI962" s="88">
        <v>1000</v>
      </c>
      <c r="AJ962" s="88">
        <v>1000</v>
      </c>
      <c r="AK962" s="219">
        <f t="shared" si="533"/>
        <v>0</v>
      </c>
      <c r="AL962" s="220">
        <f t="shared" si="534"/>
        <v>0</v>
      </c>
    </row>
    <row r="963" spans="1:38" ht="12" customHeight="1">
      <c r="A963" s="25">
        <v>2035</v>
      </c>
      <c r="B963" s="26" t="s">
        <v>112</v>
      </c>
      <c r="F963" s="58">
        <v>10000</v>
      </c>
      <c r="G963" s="58">
        <v>3751</v>
      </c>
      <c r="H963" s="58">
        <v>10000</v>
      </c>
      <c r="I963" s="58">
        <v>6200</v>
      </c>
      <c r="J963" s="58">
        <v>10000</v>
      </c>
      <c r="K963" s="58">
        <v>20077</v>
      </c>
      <c r="L963" s="58">
        <v>15000</v>
      </c>
      <c r="M963" s="58">
        <v>13396</v>
      </c>
      <c r="N963" s="58">
        <v>10000</v>
      </c>
      <c r="O963" s="58">
        <v>9905</v>
      </c>
      <c r="P963" s="58">
        <v>10000</v>
      </c>
      <c r="Q963" s="58">
        <v>12608</v>
      </c>
      <c r="R963" s="58">
        <v>10000</v>
      </c>
      <c r="S963" s="58">
        <v>12500</v>
      </c>
      <c r="T963" s="58">
        <v>10000</v>
      </c>
      <c r="U963" s="58">
        <v>10000</v>
      </c>
      <c r="V963" s="58">
        <v>10000</v>
      </c>
      <c r="W963" s="58">
        <v>7152</v>
      </c>
      <c r="X963" s="58">
        <v>31500</v>
      </c>
      <c r="Y963" s="58">
        <v>6572</v>
      </c>
      <c r="Z963" s="88">
        <v>31500</v>
      </c>
      <c r="AA963" s="88">
        <v>56479</v>
      </c>
      <c r="AB963" s="88">
        <v>31500</v>
      </c>
      <c r="AC963" s="88">
        <v>9879</v>
      </c>
      <c r="AD963" s="88">
        <v>31500</v>
      </c>
      <c r="AE963" s="88">
        <v>5975</v>
      </c>
      <c r="AF963" s="88">
        <v>25000</v>
      </c>
      <c r="AG963" s="88">
        <v>7347</v>
      </c>
      <c r="AH963" s="88">
        <v>25000</v>
      </c>
      <c r="AI963" s="88">
        <v>25000</v>
      </c>
      <c r="AJ963" s="88">
        <v>20000</v>
      </c>
      <c r="AK963" s="219">
        <f t="shared" si="533"/>
        <v>-5000</v>
      </c>
      <c r="AL963" s="220">
        <f t="shared" si="534"/>
        <v>-0.2</v>
      </c>
    </row>
    <row r="964" spans="1:38" ht="12" customHeight="1">
      <c r="A964" s="25">
        <v>2036</v>
      </c>
      <c r="B964" s="26" t="s">
        <v>398</v>
      </c>
      <c r="F964" s="58">
        <v>10000</v>
      </c>
      <c r="G964" s="58">
        <v>10233</v>
      </c>
      <c r="H964" s="58">
        <v>12000</v>
      </c>
      <c r="I964" s="58">
        <v>11000</v>
      </c>
      <c r="J964" s="58">
        <v>12000</v>
      </c>
      <c r="K964" s="58">
        <v>15171</v>
      </c>
      <c r="L964" s="58">
        <v>15000</v>
      </c>
      <c r="M964" s="58">
        <v>13183</v>
      </c>
      <c r="N964" s="58">
        <v>15000</v>
      </c>
      <c r="O964" s="58">
        <v>23518</v>
      </c>
      <c r="P964" s="58">
        <v>15500</v>
      </c>
      <c r="Q964" s="58">
        <v>20309</v>
      </c>
      <c r="R964" s="58">
        <v>16000</v>
      </c>
      <c r="S964" s="58">
        <v>20000</v>
      </c>
      <c r="T964" s="58">
        <v>22000</v>
      </c>
      <c r="U964" s="58">
        <v>30000</v>
      </c>
      <c r="V964" s="58">
        <v>30000</v>
      </c>
      <c r="W964" s="58">
        <v>28564</v>
      </c>
      <c r="X964" s="58">
        <v>30000</v>
      </c>
      <c r="Y964" s="58">
        <v>22783</v>
      </c>
      <c r="Z964" s="88">
        <v>30000</v>
      </c>
      <c r="AA964" s="88">
        <v>22954</v>
      </c>
      <c r="AB964" s="88">
        <v>30000</v>
      </c>
      <c r="AC964" s="88">
        <v>29479</v>
      </c>
      <c r="AD964" s="88">
        <v>32000</v>
      </c>
      <c r="AE964" s="88">
        <v>25742</v>
      </c>
      <c r="AF964" s="88">
        <v>31000</v>
      </c>
      <c r="AG964" s="88">
        <v>29071</v>
      </c>
      <c r="AH964" s="88">
        <v>31000</v>
      </c>
      <c r="AI964" s="88">
        <v>31000</v>
      </c>
      <c r="AJ964" s="88">
        <v>8500</v>
      </c>
      <c r="AK964" s="219">
        <f t="shared" si="533"/>
        <v>-22500</v>
      </c>
      <c r="AL964" s="220">
        <f t="shared" si="534"/>
        <v>-0.7258064516129032</v>
      </c>
    </row>
    <row r="965" spans="1:38" ht="12" customHeight="1">
      <c r="A965" s="25">
        <v>2062</v>
      </c>
      <c r="B965" s="26" t="s">
        <v>115</v>
      </c>
      <c r="F965" s="58">
        <v>1000</v>
      </c>
      <c r="G965" s="58">
        <v>45</v>
      </c>
      <c r="H965" s="58">
        <v>1000</v>
      </c>
      <c r="I965" s="58">
        <v>100</v>
      </c>
      <c r="J965" s="58">
        <v>1000</v>
      </c>
      <c r="K965" s="58">
        <v>0</v>
      </c>
      <c r="L965" s="58">
        <v>1000</v>
      </c>
      <c r="M965" s="58">
        <v>0</v>
      </c>
      <c r="N965" s="58">
        <v>1000</v>
      </c>
      <c r="O965" s="58">
        <v>0</v>
      </c>
      <c r="P965" s="58">
        <v>1000</v>
      </c>
      <c r="Q965" s="58">
        <v>0</v>
      </c>
      <c r="R965" s="58">
        <v>1000</v>
      </c>
      <c r="S965" s="58">
        <v>1000</v>
      </c>
      <c r="T965" s="58">
        <v>1000</v>
      </c>
      <c r="U965" s="58">
        <v>0</v>
      </c>
      <c r="V965" s="58">
        <v>1000</v>
      </c>
      <c r="W965" s="58">
        <v>0</v>
      </c>
      <c r="X965" s="58">
        <v>1000</v>
      </c>
      <c r="Y965" s="58">
        <v>0</v>
      </c>
      <c r="Z965" s="88">
        <v>1000</v>
      </c>
      <c r="AA965" s="88">
        <v>0</v>
      </c>
      <c r="AB965" s="88">
        <v>1000</v>
      </c>
      <c r="AC965" s="88">
        <v>0</v>
      </c>
      <c r="AD965" s="88">
        <v>1000</v>
      </c>
      <c r="AE965" s="88">
        <v>0</v>
      </c>
      <c r="AF965" s="88">
        <v>1000</v>
      </c>
      <c r="AG965" s="88">
        <v>0</v>
      </c>
      <c r="AH965" s="88">
        <v>1000</v>
      </c>
      <c r="AI965" s="88">
        <v>1000</v>
      </c>
      <c r="AJ965" s="88">
        <v>1000</v>
      </c>
      <c r="AK965" s="219">
        <f t="shared" si="533"/>
        <v>0</v>
      </c>
      <c r="AL965" s="220">
        <f t="shared" si="534"/>
        <v>0</v>
      </c>
    </row>
    <row r="966" spans="1:38" ht="12" customHeight="1">
      <c r="A966" s="25">
        <v>2063</v>
      </c>
      <c r="B966" s="26" t="s">
        <v>455</v>
      </c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88"/>
      <c r="AA966" s="88"/>
      <c r="AB966" s="88"/>
      <c r="AC966" s="88"/>
      <c r="AD966" s="88"/>
      <c r="AE966" s="88">
        <v>182</v>
      </c>
      <c r="AF966" s="88"/>
      <c r="AG966" s="88">
        <v>0</v>
      </c>
      <c r="AH966" s="88"/>
      <c r="AI966" s="88"/>
      <c r="AJ966" s="88"/>
      <c r="AK966" s="219"/>
      <c r="AL966" s="220"/>
    </row>
    <row r="967" spans="1:38" ht="12" customHeight="1">
      <c r="A967" s="25">
        <v>2089</v>
      </c>
      <c r="B967" s="26" t="s">
        <v>399</v>
      </c>
      <c r="F967" s="58">
        <v>5000</v>
      </c>
      <c r="G967" s="58">
        <v>5000</v>
      </c>
      <c r="H967" s="58">
        <v>5000</v>
      </c>
      <c r="I967" s="58">
        <v>5000</v>
      </c>
      <c r="J967" s="58">
        <v>5000</v>
      </c>
      <c r="K967" s="58">
        <v>3152</v>
      </c>
      <c r="L967" s="58">
        <v>5000</v>
      </c>
      <c r="M967" s="58">
        <v>3400</v>
      </c>
      <c r="N967" s="58">
        <v>4500</v>
      </c>
      <c r="O967" s="58">
        <v>3443</v>
      </c>
      <c r="P967" s="58">
        <v>4000</v>
      </c>
      <c r="Q967" s="58">
        <v>3633</v>
      </c>
      <c r="R967" s="58">
        <v>4000</v>
      </c>
      <c r="S967" s="58">
        <v>4000</v>
      </c>
      <c r="T967" s="58">
        <v>4000</v>
      </c>
      <c r="U967" s="58">
        <v>3500</v>
      </c>
      <c r="V967" s="58">
        <v>3800</v>
      </c>
      <c r="W967" s="58">
        <v>3309</v>
      </c>
      <c r="X967" s="58">
        <v>3800</v>
      </c>
      <c r="Y967" s="58">
        <v>3744</v>
      </c>
      <c r="Z967" s="88">
        <v>3500</v>
      </c>
      <c r="AA967" s="88">
        <v>3890</v>
      </c>
      <c r="AB967" s="88">
        <v>3500</v>
      </c>
      <c r="AC967" s="88">
        <v>3483</v>
      </c>
      <c r="AD967" s="88">
        <v>4000</v>
      </c>
      <c r="AE967" s="88">
        <v>3911</v>
      </c>
      <c r="AF967" s="88">
        <v>4000</v>
      </c>
      <c r="AG967" s="88">
        <v>3906</v>
      </c>
      <c r="AH967" s="88">
        <v>4000</v>
      </c>
      <c r="AI967" s="88">
        <v>4000</v>
      </c>
      <c r="AJ967" s="88">
        <v>4000</v>
      </c>
      <c r="AK967" s="219">
        <f t="shared" si="533"/>
        <v>0</v>
      </c>
      <c r="AL967" s="220">
        <f t="shared" si="534"/>
        <v>0</v>
      </c>
    </row>
    <row r="968" spans="1:38" ht="12" customHeight="1">
      <c r="A968" s="25">
        <v>3001</v>
      </c>
      <c r="B968" s="26" t="s">
        <v>118</v>
      </c>
      <c r="F968" s="58">
        <v>500</v>
      </c>
      <c r="G968" s="58">
        <v>478</v>
      </c>
      <c r="H968" s="58">
        <v>500</v>
      </c>
      <c r="I968" s="58">
        <v>500</v>
      </c>
      <c r="J968" s="58">
        <v>600</v>
      </c>
      <c r="K968" s="58">
        <v>465</v>
      </c>
      <c r="L968" s="58">
        <v>600</v>
      </c>
      <c r="M968" s="58">
        <v>304</v>
      </c>
      <c r="N968" s="58">
        <v>600</v>
      </c>
      <c r="O968" s="58">
        <v>428</v>
      </c>
      <c r="P968" s="58">
        <v>600</v>
      </c>
      <c r="Q968" s="58">
        <v>570</v>
      </c>
      <c r="R968" s="58">
        <v>600</v>
      </c>
      <c r="S968" s="58">
        <v>600</v>
      </c>
      <c r="T968" s="58">
        <v>600</v>
      </c>
      <c r="U968" s="58">
        <v>600</v>
      </c>
      <c r="V968" s="58">
        <v>600</v>
      </c>
      <c r="W968" s="58">
        <v>387</v>
      </c>
      <c r="X968" s="58">
        <v>600</v>
      </c>
      <c r="Y968" s="58">
        <v>606</v>
      </c>
      <c r="Z968" s="88">
        <v>600</v>
      </c>
      <c r="AA968" s="88">
        <v>436</v>
      </c>
      <c r="AB968" s="88">
        <v>600</v>
      </c>
      <c r="AC968" s="88">
        <v>458</v>
      </c>
      <c r="AD968" s="88">
        <v>600</v>
      </c>
      <c r="AE968" s="88">
        <v>395</v>
      </c>
      <c r="AF968" s="88">
        <v>600</v>
      </c>
      <c r="AG968" s="88">
        <v>606</v>
      </c>
      <c r="AH968" s="88">
        <v>600</v>
      </c>
      <c r="AI968" s="88">
        <v>600</v>
      </c>
      <c r="AJ968" s="88">
        <v>600</v>
      </c>
      <c r="AK968" s="219">
        <f t="shared" si="533"/>
        <v>0</v>
      </c>
      <c r="AL968" s="220">
        <f t="shared" si="534"/>
        <v>0</v>
      </c>
    </row>
    <row r="969" spans="1:38" ht="12" customHeight="1">
      <c r="A969" s="25">
        <v>3003</v>
      </c>
      <c r="B969" s="26" t="s">
        <v>120</v>
      </c>
      <c r="F969" s="58">
        <v>1500</v>
      </c>
      <c r="G969" s="58">
        <v>1229</v>
      </c>
      <c r="H969" s="58">
        <v>2000</v>
      </c>
      <c r="I969" s="58">
        <v>1400</v>
      </c>
      <c r="J969" s="58">
        <v>2000</v>
      </c>
      <c r="K969" s="58">
        <v>1279</v>
      </c>
      <c r="L969" s="58">
        <v>2500</v>
      </c>
      <c r="M969" s="58">
        <v>2855</v>
      </c>
      <c r="N969" s="58">
        <v>2500</v>
      </c>
      <c r="O969" s="58">
        <v>2756</v>
      </c>
      <c r="P969" s="58">
        <v>2800</v>
      </c>
      <c r="Q969" s="58">
        <v>2676</v>
      </c>
      <c r="R969" s="58">
        <v>2800</v>
      </c>
      <c r="S969" s="58">
        <v>3000</v>
      </c>
      <c r="T969" s="58">
        <v>3000</v>
      </c>
      <c r="U969" s="58">
        <v>3000</v>
      </c>
      <c r="V969" s="58">
        <v>3000</v>
      </c>
      <c r="W969" s="58">
        <v>3211</v>
      </c>
      <c r="X969" s="58">
        <v>5000</v>
      </c>
      <c r="Y969" s="58">
        <v>4301</v>
      </c>
      <c r="Z969" s="88">
        <v>5420</v>
      </c>
      <c r="AA969" s="88">
        <v>4352</v>
      </c>
      <c r="AB969" s="88">
        <v>5420</v>
      </c>
      <c r="AC969" s="88">
        <v>4338</v>
      </c>
      <c r="AD969" s="88">
        <v>5000</v>
      </c>
      <c r="AE969" s="88">
        <v>5798</v>
      </c>
      <c r="AF969" s="88">
        <v>5000</v>
      </c>
      <c r="AG969" s="88">
        <v>6934</v>
      </c>
      <c r="AH969" s="88">
        <v>5000</v>
      </c>
      <c r="AI969" s="88">
        <v>5000</v>
      </c>
      <c r="AJ969" s="88">
        <v>6000</v>
      </c>
      <c r="AK969" s="219">
        <f t="shared" si="533"/>
        <v>1000</v>
      </c>
      <c r="AL969" s="220">
        <f t="shared" si="534"/>
        <v>0.2</v>
      </c>
    </row>
    <row r="970" spans="1:38" ht="12" customHeight="1">
      <c r="A970" s="25">
        <v>3006</v>
      </c>
      <c r="B970" s="26" t="s">
        <v>145</v>
      </c>
      <c r="F970" s="58">
        <v>100</v>
      </c>
      <c r="G970" s="58">
        <v>28</v>
      </c>
      <c r="H970" s="58">
        <v>100</v>
      </c>
      <c r="I970" s="58">
        <v>75</v>
      </c>
      <c r="J970" s="58">
        <v>100</v>
      </c>
      <c r="K970" s="58">
        <v>2</v>
      </c>
      <c r="L970" s="58">
        <v>100</v>
      </c>
      <c r="M970" s="58">
        <v>0</v>
      </c>
      <c r="N970" s="58">
        <v>100</v>
      </c>
      <c r="O970" s="58">
        <v>0</v>
      </c>
      <c r="P970" s="58">
        <v>100</v>
      </c>
      <c r="Q970" s="58">
        <v>7</v>
      </c>
      <c r="R970" s="58">
        <v>100</v>
      </c>
      <c r="S970" s="58">
        <v>100</v>
      </c>
      <c r="T970" s="58">
        <v>100</v>
      </c>
      <c r="U970" s="58">
        <v>0</v>
      </c>
      <c r="V970" s="58">
        <v>100</v>
      </c>
      <c r="W970" s="58">
        <v>0</v>
      </c>
      <c r="X970" s="58">
        <v>100</v>
      </c>
      <c r="Y970" s="58">
        <v>0</v>
      </c>
      <c r="Z970" s="88">
        <v>100</v>
      </c>
      <c r="AA970" s="88">
        <v>0</v>
      </c>
      <c r="AB970" s="88">
        <v>100</v>
      </c>
      <c r="AC970" s="88">
        <v>0</v>
      </c>
      <c r="AD970" s="88">
        <v>100</v>
      </c>
      <c r="AE970" s="88">
        <v>0</v>
      </c>
      <c r="AF970" s="88">
        <v>100</v>
      </c>
      <c r="AG970" s="88">
        <v>0</v>
      </c>
      <c r="AH970" s="88">
        <v>100</v>
      </c>
      <c r="AI970" s="88">
        <v>100</v>
      </c>
      <c r="AJ970" s="88">
        <v>100</v>
      </c>
      <c r="AK970" s="219">
        <f t="shared" si="533"/>
        <v>0</v>
      </c>
      <c r="AL970" s="220">
        <f t="shared" si="534"/>
        <v>0</v>
      </c>
    </row>
    <row r="971" spans="1:38" ht="12" customHeight="1">
      <c r="A971" s="25">
        <v>3007</v>
      </c>
      <c r="B971" s="26" t="s">
        <v>400</v>
      </c>
      <c r="F971" s="58">
        <v>100</v>
      </c>
      <c r="G971" s="58">
        <v>2</v>
      </c>
      <c r="H971" s="58">
        <v>100</v>
      </c>
      <c r="I971" s="58">
        <v>100</v>
      </c>
      <c r="J971" s="58">
        <v>200</v>
      </c>
      <c r="K971" s="58">
        <v>33</v>
      </c>
      <c r="L971" s="58">
        <v>200</v>
      </c>
      <c r="M971" s="58">
        <v>68</v>
      </c>
      <c r="N971" s="58">
        <v>200</v>
      </c>
      <c r="O971" s="58">
        <v>108</v>
      </c>
      <c r="P971" s="58">
        <v>200</v>
      </c>
      <c r="Q971" s="58">
        <v>136</v>
      </c>
      <c r="R971" s="58">
        <v>200</v>
      </c>
      <c r="S971" s="58">
        <v>200</v>
      </c>
      <c r="T971" s="58">
        <v>200</v>
      </c>
      <c r="U971" s="58">
        <v>150</v>
      </c>
      <c r="V971" s="58">
        <v>200</v>
      </c>
      <c r="W971" s="58">
        <v>150</v>
      </c>
      <c r="X971" s="58">
        <v>200</v>
      </c>
      <c r="Y971" s="58">
        <v>23</v>
      </c>
      <c r="Z971" s="88">
        <v>200</v>
      </c>
      <c r="AA971" s="88">
        <v>145</v>
      </c>
      <c r="AB971" s="88">
        <v>200</v>
      </c>
      <c r="AC971" s="88">
        <v>15</v>
      </c>
      <c r="AD971" s="88">
        <v>200</v>
      </c>
      <c r="AE971" s="88">
        <v>62</v>
      </c>
      <c r="AF971" s="88">
        <v>200</v>
      </c>
      <c r="AG971" s="88">
        <v>0</v>
      </c>
      <c r="AH971" s="88">
        <v>200</v>
      </c>
      <c r="AI971" s="88">
        <v>200</v>
      </c>
      <c r="AJ971" s="88">
        <v>200</v>
      </c>
      <c r="AK971" s="219">
        <f t="shared" si="533"/>
        <v>0</v>
      </c>
      <c r="AL971" s="220">
        <f t="shared" si="534"/>
        <v>0</v>
      </c>
    </row>
    <row r="972" spans="1:38" ht="12" customHeight="1">
      <c r="A972" s="25">
        <v>3020</v>
      </c>
      <c r="B972" s="26" t="s">
        <v>401</v>
      </c>
      <c r="F972" s="58">
        <v>200</v>
      </c>
      <c r="G972" s="58">
        <v>0</v>
      </c>
      <c r="H972" s="58">
        <v>200</v>
      </c>
      <c r="I972" s="58">
        <v>100</v>
      </c>
      <c r="J972" s="58">
        <v>200</v>
      </c>
      <c r="K972" s="58">
        <v>13</v>
      </c>
      <c r="L972" s="58">
        <v>200</v>
      </c>
      <c r="M972" s="58">
        <v>10</v>
      </c>
      <c r="N972" s="58">
        <v>200</v>
      </c>
      <c r="O972" s="58">
        <v>0</v>
      </c>
      <c r="P972" s="58">
        <v>200</v>
      </c>
      <c r="Q972" s="58">
        <v>0</v>
      </c>
      <c r="R972" s="58">
        <v>200</v>
      </c>
      <c r="S972" s="58">
        <v>200</v>
      </c>
      <c r="T972" s="58">
        <v>200</v>
      </c>
      <c r="U972" s="58">
        <v>50</v>
      </c>
      <c r="V972" s="58">
        <v>200</v>
      </c>
      <c r="W972" s="58">
        <v>71</v>
      </c>
      <c r="X972" s="58">
        <v>100</v>
      </c>
      <c r="Y972" s="58">
        <v>0</v>
      </c>
      <c r="Z972" s="88">
        <v>100</v>
      </c>
      <c r="AA972" s="88">
        <v>0</v>
      </c>
      <c r="AB972" s="88">
        <v>100</v>
      </c>
      <c r="AC972" s="88">
        <v>0</v>
      </c>
      <c r="AD972" s="88">
        <v>100</v>
      </c>
      <c r="AE972" s="88">
        <v>0</v>
      </c>
      <c r="AF972" s="88">
        <v>100</v>
      </c>
      <c r="AG972" s="88">
        <v>0</v>
      </c>
      <c r="AH972" s="88">
        <v>100</v>
      </c>
      <c r="AI972" s="88">
        <v>100</v>
      </c>
      <c r="AJ972" s="88">
        <v>100</v>
      </c>
      <c r="AK972" s="219">
        <f t="shared" si="533"/>
        <v>0</v>
      </c>
      <c r="AL972" s="220">
        <f t="shared" si="534"/>
        <v>0</v>
      </c>
    </row>
    <row r="973" spans="1:38" ht="12" customHeight="1">
      <c r="A973" s="25">
        <v>4001</v>
      </c>
      <c r="B973" s="26" t="s">
        <v>124</v>
      </c>
      <c r="F973" s="58">
        <v>100</v>
      </c>
      <c r="G973" s="58">
        <v>229</v>
      </c>
      <c r="H973" s="58">
        <v>100</v>
      </c>
      <c r="I973" s="58">
        <v>100</v>
      </c>
      <c r="J973" s="58">
        <v>17000</v>
      </c>
      <c r="K973" s="58">
        <v>0</v>
      </c>
      <c r="L973" s="58">
        <v>5000</v>
      </c>
      <c r="M973" s="58">
        <v>0</v>
      </c>
      <c r="N973" s="58">
        <v>5000</v>
      </c>
      <c r="O973" s="58">
        <v>172</v>
      </c>
      <c r="P973" s="58">
        <v>5000</v>
      </c>
      <c r="Q973" s="58">
        <v>0</v>
      </c>
      <c r="R973" s="58">
        <v>2500</v>
      </c>
      <c r="S973" s="58">
        <v>2000</v>
      </c>
      <c r="T973" s="58">
        <v>25800</v>
      </c>
      <c r="U973" s="58">
        <v>18000</v>
      </c>
      <c r="V973" s="58">
        <v>20000</v>
      </c>
      <c r="W973" s="58">
        <v>15825</v>
      </c>
      <c r="X973" s="58">
        <v>20000</v>
      </c>
      <c r="Y973" s="58">
        <v>16685</v>
      </c>
      <c r="Z973" s="88">
        <v>15000</v>
      </c>
      <c r="AA973" s="88">
        <v>5860</v>
      </c>
      <c r="AB973" s="88">
        <v>15000</v>
      </c>
      <c r="AC973" s="88">
        <v>7360</v>
      </c>
      <c r="AD973" s="88">
        <v>10000</v>
      </c>
      <c r="AE973" s="88">
        <v>76976</v>
      </c>
      <c r="AF973" s="88">
        <v>10000</v>
      </c>
      <c r="AG973" s="88">
        <v>0</v>
      </c>
      <c r="AH973" s="88">
        <v>10000</v>
      </c>
      <c r="AI973" s="88">
        <v>10000</v>
      </c>
      <c r="AJ973" s="88">
        <v>10000</v>
      </c>
      <c r="AK973" s="219">
        <f t="shared" si="533"/>
        <v>0</v>
      </c>
      <c r="AL973" s="220">
        <f t="shared" si="534"/>
        <v>0</v>
      </c>
    </row>
    <row r="974" spans="1:38" ht="12" customHeight="1">
      <c r="A974" s="25">
        <v>4002</v>
      </c>
      <c r="B974" s="26" t="s">
        <v>402</v>
      </c>
      <c r="F974" s="58">
        <v>15000</v>
      </c>
      <c r="G974" s="58">
        <v>1150</v>
      </c>
      <c r="H974" s="58">
        <v>15000</v>
      </c>
      <c r="I974" s="58">
        <v>27000</v>
      </c>
      <c r="J974" s="58">
        <v>15000</v>
      </c>
      <c r="K974" s="58">
        <v>5873</v>
      </c>
      <c r="L974" s="58">
        <v>10000</v>
      </c>
      <c r="M974" s="58">
        <v>171</v>
      </c>
      <c r="N974" s="58">
        <v>10000</v>
      </c>
      <c r="O974" s="58">
        <v>3362</v>
      </c>
      <c r="P974" s="58">
        <v>10000</v>
      </c>
      <c r="Q974" s="58">
        <v>90</v>
      </c>
      <c r="R974" s="58">
        <v>8000</v>
      </c>
      <c r="S974" s="58">
        <v>8000</v>
      </c>
      <c r="T974" s="58">
        <v>6000</v>
      </c>
      <c r="U974" s="58">
        <v>3500</v>
      </c>
      <c r="V974" s="58">
        <v>6000</v>
      </c>
      <c r="W974" s="58">
        <v>709</v>
      </c>
      <c r="X974" s="58">
        <v>6000</v>
      </c>
      <c r="Y974" s="58">
        <v>2106</v>
      </c>
      <c r="Z974" s="88">
        <v>6000</v>
      </c>
      <c r="AA974" s="88">
        <v>74</v>
      </c>
      <c r="AB974" s="88">
        <v>6000</v>
      </c>
      <c r="AC974" s="88">
        <v>255</v>
      </c>
      <c r="AD974" s="88">
        <v>6000</v>
      </c>
      <c r="AE974" s="88">
        <v>4557</v>
      </c>
      <c r="AF974" s="88">
        <v>6000</v>
      </c>
      <c r="AG974" s="88">
        <v>761</v>
      </c>
      <c r="AH974" s="88">
        <v>6000</v>
      </c>
      <c r="AI974" s="88">
        <v>6000</v>
      </c>
      <c r="AJ974" s="88">
        <v>6000</v>
      </c>
      <c r="AK974" s="219">
        <f t="shared" si="533"/>
        <v>0</v>
      </c>
      <c r="AL974" s="220">
        <f t="shared" si="534"/>
        <v>0</v>
      </c>
    </row>
    <row r="975" spans="1:75" ht="12" customHeight="1">
      <c r="A975" s="25">
        <v>4010</v>
      </c>
      <c r="B975" s="26" t="s">
        <v>403</v>
      </c>
      <c r="F975" s="58">
        <v>261250</v>
      </c>
      <c r="G975" s="58">
        <v>260991</v>
      </c>
      <c r="H975" s="58">
        <v>270000</v>
      </c>
      <c r="I975" s="58">
        <v>270000</v>
      </c>
      <c r="J975" s="58">
        <v>270000</v>
      </c>
      <c r="K975" s="58">
        <v>277452</v>
      </c>
      <c r="L975" s="58">
        <v>270000</v>
      </c>
      <c r="M975" s="58">
        <v>268166</v>
      </c>
      <c r="N975" s="58">
        <v>280000</v>
      </c>
      <c r="O975" s="58">
        <v>274094</v>
      </c>
      <c r="P975" s="58">
        <v>270000</v>
      </c>
      <c r="Q975" s="58">
        <v>252738</v>
      </c>
      <c r="R975" s="58">
        <v>270000</v>
      </c>
      <c r="S975" s="58">
        <v>265000</v>
      </c>
      <c r="T975" s="58">
        <v>265000</v>
      </c>
      <c r="U975" s="58">
        <v>265000</v>
      </c>
      <c r="V975" s="58">
        <v>265000</v>
      </c>
      <c r="W975" s="58">
        <v>264955</v>
      </c>
      <c r="X975" s="58">
        <v>255000</v>
      </c>
      <c r="Y975" s="58">
        <v>271185</v>
      </c>
      <c r="Z975" s="88">
        <v>255000</v>
      </c>
      <c r="AA975" s="88">
        <v>232713</v>
      </c>
      <c r="AB975" s="88">
        <v>255000</v>
      </c>
      <c r="AC975" s="88">
        <v>277707</v>
      </c>
      <c r="AD975" s="88">
        <v>255000</v>
      </c>
      <c r="AE975" s="88">
        <v>253213</v>
      </c>
      <c r="AF975" s="88">
        <v>255000</v>
      </c>
      <c r="AG975" s="88">
        <v>254658</v>
      </c>
      <c r="AH975" s="88">
        <v>255000</v>
      </c>
      <c r="AI975" s="88">
        <v>255000</v>
      </c>
      <c r="AJ975" s="88">
        <v>255000</v>
      </c>
      <c r="AK975" s="219">
        <f t="shared" si="533"/>
        <v>0</v>
      </c>
      <c r="AL975" s="220">
        <f t="shared" si="534"/>
        <v>0</v>
      </c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</row>
    <row r="976" spans="1:75" ht="12" customHeight="1">
      <c r="A976" s="25">
        <v>6010</v>
      </c>
      <c r="B976" s="26" t="s">
        <v>313</v>
      </c>
      <c r="F976" s="58"/>
      <c r="G976" s="93"/>
      <c r="H976" s="58">
        <v>7185</v>
      </c>
      <c r="I976" s="58">
        <v>7185</v>
      </c>
      <c r="J976" s="58">
        <v>7200</v>
      </c>
      <c r="K976" s="58">
        <v>7200</v>
      </c>
      <c r="L976" s="58">
        <v>7200</v>
      </c>
      <c r="M976" s="58">
        <v>7200</v>
      </c>
      <c r="N976" s="58">
        <v>7200</v>
      </c>
      <c r="O976" s="58">
        <v>7200</v>
      </c>
      <c r="P976" s="58">
        <v>7200</v>
      </c>
      <c r="Q976" s="58">
        <v>7200</v>
      </c>
      <c r="R976" s="58">
        <v>7200</v>
      </c>
      <c r="S976" s="58">
        <v>7200</v>
      </c>
      <c r="T976" s="58">
        <v>7200</v>
      </c>
      <c r="U976" s="58">
        <v>7200</v>
      </c>
      <c r="V976" s="58">
        <v>15147</v>
      </c>
      <c r="W976" s="58">
        <v>15147</v>
      </c>
      <c r="X976" s="58">
        <v>7200</v>
      </c>
      <c r="Y976" s="58">
        <v>7200</v>
      </c>
      <c r="Z976" s="88">
        <v>7200</v>
      </c>
      <c r="AA976" s="88">
        <v>7200</v>
      </c>
      <c r="AB976" s="88">
        <v>7200</v>
      </c>
      <c r="AC976" s="88">
        <v>7200</v>
      </c>
      <c r="AD976" s="88">
        <v>7200</v>
      </c>
      <c r="AE976" s="88">
        <v>7200</v>
      </c>
      <c r="AF976" s="88">
        <v>7200</v>
      </c>
      <c r="AG976" s="88">
        <v>7200</v>
      </c>
      <c r="AH976" s="88">
        <v>7200</v>
      </c>
      <c r="AI976" s="88">
        <v>7200</v>
      </c>
      <c r="AJ976" s="88">
        <v>7200</v>
      </c>
      <c r="AK976" s="219">
        <f t="shared" si="533"/>
        <v>0</v>
      </c>
      <c r="AL976" s="220">
        <f t="shared" si="534"/>
        <v>0</v>
      </c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</row>
    <row r="977" spans="1:75" s="24" customFormat="1" ht="12" customHeight="1">
      <c r="A977" s="30"/>
      <c r="B977" s="26"/>
      <c r="C977" s="5"/>
      <c r="D977" s="4"/>
      <c r="E977" s="5"/>
      <c r="F977" s="91">
        <f aca="true" t="shared" si="540" ref="F977:N977">SUM(F951:F976)</f>
        <v>330300</v>
      </c>
      <c r="G977" s="91">
        <f t="shared" si="540"/>
        <v>302166</v>
      </c>
      <c r="H977" s="91">
        <f t="shared" si="540"/>
        <v>351785</v>
      </c>
      <c r="I977" s="91">
        <f t="shared" si="540"/>
        <v>350710</v>
      </c>
      <c r="J977" s="91">
        <f t="shared" si="540"/>
        <v>370650</v>
      </c>
      <c r="K977" s="91">
        <f t="shared" si="540"/>
        <v>350114</v>
      </c>
      <c r="L977" s="91">
        <f t="shared" si="540"/>
        <v>361650</v>
      </c>
      <c r="M977" s="91">
        <f t="shared" si="540"/>
        <v>327983</v>
      </c>
      <c r="N977" s="91">
        <f t="shared" si="540"/>
        <v>362150</v>
      </c>
      <c r="O977" s="91">
        <f aca="true" t="shared" si="541" ref="O977:Y977">SUM(O951:O976)</f>
        <v>340912</v>
      </c>
      <c r="P977" s="91">
        <f t="shared" si="541"/>
        <v>351500</v>
      </c>
      <c r="Q977" s="91">
        <f t="shared" si="541"/>
        <v>320309</v>
      </c>
      <c r="R977" s="91">
        <f t="shared" si="541"/>
        <v>347500</v>
      </c>
      <c r="S977" s="91">
        <f t="shared" si="541"/>
        <v>348100</v>
      </c>
      <c r="T977" s="91">
        <f t="shared" si="541"/>
        <v>370600</v>
      </c>
      <c r="U977" s="91">
        <f t="shared" si="541"/>
        <v>362900</v>
      </c>
      <c r="V977" s="91">
        <f t="shared" si="541"/>
        <v>380947</v>
      </c>
      <c r="W977" s="91">
        <f t="shared" si="541"/>
        <v>357415</v>
      </c>
      <c r="X977" s="91">
        <f t="shared" si="541"/>
        <v>386250</v>
      </c>
      <c r="Y977" s="91">
        <f t="shared" si="541"/>
        <v>355545</v>
      </c>
      <c r="Z977" s="134">
        <f>SUM(Z951:Z976)</f>
        <v>381370</v>
      </c>
      <c r="AA977" s="134">
        <v>381370</v>
      </c>
      <c r="AB977" s="134">
        <f>SUM(AB951:AB976)</f>
        <v>381970</v>
      </c>
      <c r="AC977" s="134">
        <f>SUM(AC951:AC976)</f>
        <v>359049</v>
      </c>
      <c r="AD977" s="134">
        <v>378950</v>
      </c>
      <c r="AE977" s="134">
        <f aca="true" t="shared" si="542" ref="AE977:AJ977">SUM(AE951:AE976)</f>
        <v>399051</v>
      </c>
      <c r="AF977" s="134">
        <f t="shared" si="542"/>
        <v>370950</v>
      </c>
      <c r="AG977" s="134">
        <f t="shared" si="542"/>
        <v>327786</v>
      </c>
      <c r="AH977" s="134">
        <f t="shared" si="542"/>
        <v>370200</v>
      </c>
      <c r="AI977" s="134">
        <f t="shared" si="542"/>
        <v>370200</v>
      </c>
      <c r="AJ977" s="134">
        <f t="shared" si="542"/>
        <v>362600</v>
      </c>
      <c r="AK977" s="222">
        <f t="shared" si="533"/>
        <v>-7600</v>
      </c>
      <c r="AL977" s="221">
        <f t="shared" si="534"/>
        <v>-0.020529443544030253</v>
      </c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</row>
    <row r="978" spans="1:75" s="24" customFormat="1" ht="12" customHeight="1">
      <c r="A978" s="30"/>
      <c r="B978" s="26" t="s">
        <v>404</v>
      </c>
      <c r="C978" s="5"/>
      <c r="D978" s="4"/>
      <c r="E978" s="5"/>
      <c r="F978" s="91">
        <f>SUM(F977+F950)</f>
        <v>414941</v>
      </c>
      <c r="G978" s="91">
        <f>SUM(G977+G950)</f>
        <v>400468</v>
      </c>
      <c r="H978" s="91">
        <f>SUM(H977+H950)</f>
        <v>445135</v>
      </c>
      <c r="I978" s="91">
        <v>469700</v>
      </c>
      <c r="J978" s="91">
        <f aca="true" t="shared" si="543" ref="J978:Z978">J950+J977</f>
        <v>480765.83</v>
      </c>
      <c r="K978" s="91">
        <f t="shared" si="543"/>
        <v>453732</v>
      </c>
      <c r="L978" s="91">
        <f t="shared" si="543"/>
        <v>482550</v>
      </c>
      <c r="M978" s="91">
        <f t="shared" si="543"/>
        <v>415091</v>
      </c>
      <c r="N978" s="91">
        <f t="shared" si="543"/>
        <v>490016</v>
      </c>
      <c r="O978" s="91">
        <f t="shared" si="543"/>
        <v>467260</v>
      </c>
      <c r="P978" s="91">
        <f t="shared" si="543"/>
        <v>483510</v>
      </c>
      <c r="Q978" s="91">
        <f t="shared" si="543"/>
        <v>450167</v>
      </c>
      <c r="R978" s="91">
        <f t="shared" si="543"/>
        <v>488276</v>
      </c>
      <c r="S978" s="91">
        <f t="shared" si="543"/>
        <v>488876</v>
      </c>
      <c r="T978" s="91">
        <f t="shared" si="543"/>
        <v>516410</v>
      </c>
      <c r="U978" s="91">
        <f t="shared" si="543"/>
        <v>507995</v>
      </c>
      <c r="V978" s="91">
        <f t="shared" si="543"/>
        <v>529067</v>
      </c>
      <c r="W978" s="91">
        <f t="shared" si="543"/>
        <v>504359</v>
      </c>
      <c r="X978" s="91">
        <f t="shared" si="543"/>
        <v>530780</v>
      </c>
      <c r="Y978" s="91">
        <f t="shared" si="543"/>
        <v>485327</v>
      </c>
      <c r="Z978" s="134">
        <f t="shared" si="543"/>
        <v>529525</v>
      </c>
      <c r="AA978" s="134">
        <v>543695</v>
      </c>
      <c r="AB978" s="134">
        <f aca="true" t="shared" si="544" ref="AB978:AH978">SUM(AB950+AB977)</f>
        <v>543695</v>
      </c>
      <c r="AC978" s="134">
        <f t="shared" si="544"/>
        <v>486274</v>
      </c>
      <c r="AD978" s="134">
        <f t="shared" si="544"/>
        <v>544061</v>
      </c>
      <c r="AE978" s="134">
        <f t="shared" si="544"/>
        <v>550910</v>
      </c>
      <c r="AF978" s="134">
        <f t="shared" si="544"/>
        <v>541506</v>
      </c>
      <c r="AG978" s="134">
        <f t="shared" si="544"/>
        <v>485599</v>
      </c>
      <c r="AH978" s="134">
        <f t="shared" si="544"/>
        <v>545330</v>
      </c>
      <c r="AI978" s="134">
        <f>SUM(AI950+AI977)</f>
        <v>545330</v>
      </c>
      <c r="AJ978" s="134">
        <f>SUM(AJ950+AJ977)</f>
        <v>543230</v>
      </c>
      <c r="AK978" s="222">
        <f t="shared" si="533"/>
        <v>-2100</v>
      </c>
      <c r="AL978" s="221">
        <f t="shared" si="534"/>
        <v>-0.0038508792841032034</v>
      </c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</row>
    <row r="979" spans="6:24" ht="12" customHeight="1">
      <c r="F979" s="58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</row>
    <row r="980" spans="1:38" ht="12" customHeight="1">
      <c r="A980" s="76">
        <v>875</v>
      </c>
      <c r="B980" s="77" t="s">
        <v>405</v>
      </c>
      <c r="C980" s="3" t="s">
        <v>1</v>
      </c>
      <c r="D980" s="6" t="s">
        <v>2</v>
      </c>
      <c r="E980" s="6" t="s">
        <v>1</v>
      </c>
      <c r="F980" s="76" t="s">
        <v>2</v>
      </c>
      <c r="G980" s="76" t="s">
        <v>1</v>
      </c>
      <c r="H980" s="76" t="s">
        <v>2</v>
      </c>
      <c r="I980" s="6" t="s">
        <v>1</v>
      </c>
      <c r="J980" s="6" t="s">
        <v>2</v>
      </c>
      <c r="K980" s="6" t="s">
        <v>1</v>
      </c>
      <c r="L980" s="6" t="s">
        <v>2</v>
      </c>
      <c r="M980" s="6" t="s">
        <v>1</v>
      </c>
      <c r="N980" s="6" t="s">
        <v>2</v>
      </c>
      <c r="O980" s="6" t="s">
        <v>1</v>
      </c>
      <c r="P980" s="6" t="s">
        <v>2</v>
      </c>
      <c r="Q980" s="6" t="s">
        <v>1</v>
      </c>
      <c r="R980" s="6" t="s">
        <v>2</v>
      </c>
      <c r="S980" s="6" t="s">
        <v>1</v>
      </c>
      <c r="T980" s="6" t="s">
        <v>2</v>
      </c>
      <c r="U980" s="6" t="s">
        <v>41</v>
      </c>
      <c r="V980" s="6" t="s">
        <v>2</v>
      </c>
      <c r="W980" s="6" t="s">
        <v>41</v>
      </c>
      <c r="X980" s="6" t="s">
        <v>2</v>
      </c>
      <c r="Y980" s="6" t="s">
        <v>1</v>
      </c>
      <c r="Z980" s="6" t="s">
        <v>2</v>
      </c>
      <c r="AA980" s="6" t="s">
        <v>1</v>
      </c>
      <c r="AB980" s="6" t="s">
        <v>2</v>
      </c>
      <c r="AC980" s="3" t="s">
        <v>1</v>
      </c>
      <c r="AD980" s="3" t="s">
        <v>2</v>
      </c>
      <c r="AE980" s="3" t="s">
        <v>1</v>
      </c>
      <c r="AF980" s="3" t="s">
        <v>2</v>
      </c>
      <c r="AG980" s="3" t="s">
        <v>1</v>
      </c>
      <c r="AH980" s="3" t="s">
        <v>2</v>
      </c>
      <c r="AI980" s="3" t="s">
        <v>3</v>
      </c>
      <c r="AJ980" s="3" t="s">
        <v>2</v>
      </c>
      <c r="AK980" s="197" t="s">
        <v>461</v>
      </c>
      <c r="AL980" s="197" t="s">
        <v>462</v>
      </c>
    </row>
    <row r="981" spans="1:38" ht="12" customHeight="1">
      <c r="A981" s="76"/>
      <c r="B981" s="77"/>
      <c r="C981" s="3" t="s">
        <v>4</v>
      </c>
      <c r="D981" s="6" t="s">
        <v>5</v>
      </c>
      <c r="E981" s="6" t="s">
        <v>5</v>
      </c>
      <c r="F981" s="76" t="s">
        <v>6</v>
      </c>
      <c r="G981" s="76" t="s">
        <v>6</v>
      </c>
      <c r="H981" s="76" t="s">
        <v>7</v>
      </c>
      <c r="I981" s="6" t="s">
        <v>7</v>
      </c>
      <c r="J981" s="6" t="s">
        <v>8</v>
      </c>
      <c r="K981" s="6" t="s">
        <v>303</v>
      </c>
      <c r="L981" s="6" t="s">
        <v>304</v>
      </c>
      <c r="M981" s="6" t="s">
        <v>304</v>
      </c>
      <c r="N981" s="6" t="s">
        <v>42</v>
      </c>
      <c r="O981" s="6" t="s">
        <v>10</v>
      </c>
      <c r="P981" s="6" t="s">
        <v>43</v>
      </c>
      <c r="Q981" s="6" t="s">
        <v>43</v>
      </c>
      <c r="R981" s="6" t="s">
        <v>44</v>
      </c>
      <c r="S981" s="6" t="s">
        <v>12</v>
      </c>
      <c r="T981" s="6" t="s">
        <v>13</v>
      </c>
      <c r="U981" s="6" t="s">
        <v>13</v>
      </c>
      <c r="V981" s="6" t="s">
        <v>14</v>
      </c>
      <c r="W981" s="6" t="s">
        <v>14</v>
      </c>
      <c r="X981" s="6" t="s">
        <v>15</v>
      </c>
      <c r="Y981" s="6" t="s">
        <v>15</v>
      </c>
      <c r="Z981" s="6" t="s">
        <v>16</v>
      </c>
      <c r="AA981" s="6" t="s">
        <v>16</v>
      </c>
      <c r="AB981" s="6" t="s">
        <v>17</v>
      </c>
      <c r="AC981" s="6" t="s">
        <v>17</v>
      </c>
      <c r="AD981" s="6" t="s">
        <v>427</v>
      </c>
      <c r="AE981" s="6" t="s">
        <v>427</v>
      </c>
      <c r="AF981" s="6" t="s">
        <v>439</v>
      </c>
      <c r="AG981" s="6" t="s">
        <v>439</v>
      </c>
      <c r="AH981" s="6" t="s">
        <v>452</v>
      </c>
      <c r="AI981" s="6" t="s">
        <v>452</v>
      </c>
      <c r="AJ981" s="6" t="s">
        <v>464</v>
      </c>
      <c r="AK981" s="198" t="s">
        <v>463</v>
      </c>
      <c r="AL981" s="198" t="s">
        <v>463</v>
      </c>
    </row>
    <row r="982" spans="1:38" ht="12" customHeight="1">
      <c r="A982" s="25">
        <v>2011</v>
      </c>
      <c r="B982" s="26" t="s">
        <v>152</v>
      </c>
      <c r="F982" s="58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AG982" s="27">
        <v>925</v>
      </c>
      <c r="AJ982" s="34">
        <v>1000</v>
      </c>
      <c r="AK982" s="204">
        <f>SUM(AJ982-AH982)</f>
        <v>1000</v>
      </c>
      <c r="AL982" s="201">
        <v>1</v>
      </c>
    </row>
    <row r="983" spans="1:75" ht="12" customHeight="1">
      <c r="A983" s="25">
        <v>5101</v>
      </c>
      <c r="B983" s="26" t="s">
        <v>406</v>
      </c>
      <c r="F983" s="58">
        <v>40000</v>
      </c>
      <c r="G983" s="58">
        <v>35000</v>
      </c>
      <c r="H983" s="58">
        <v>25000</v>
      </c>
      <c r="I983" s="58">
        <v>20000</v>
      </c>
      <c r="J983" s="58">
        <v>20000</v>
      </c>
      <c r="K983" s="58">
        <v>19811</v>
      </c>
      <c r="L983" s="58">
        <v>20000</v>
      </c>
      <c r="M983" s="58">
        <v>19653</v>
      </c>
      <c r="N983" s="58">
        <v>24000</v>
      </c>
      <c r="O983" s="58">
        <v>16650</v>
      </c>
      <c r="P983" s="58">
        <v>34500</v>
      </c>
      <c r="Q983" s="58">
        <v>30196</v>
      </c>
      <c r="R983" s="58">
        <v>34500</v>
      </c>
      <c r="S983" s="58">
        <v>34500</v>
      </c>
      <c r="T983" s="58">
        <v>34500</v>
      </c>
      <c r="U983" s="58">
        <v>34500</v>
      </c>
      <c r="V983" s="58">
        <v>34500</v>
      </c>
      <c r="W983" s="58">
        <v>24625</v>
      </c>
      <c r="X983" s="58">
        <v>34500</v>
      </c>
      <c r="Y983" s="58">
        <v>25132</v>
      </c>
      <c r="Z983" s="58">
        <v>34500</v>
      </c>
      <c r="AA983" s="58">
        <v>40399</v>
      </c>
      <c r="AB983" s="58">
        <v>34500</v>
      </c>
      <c r="AC983" s="58">
        <v>21652</v>
      </c>
      <c r="AD983" s="58">
        <v>34500</v>
      </c>
      <c r="AE983" s="58" t="s">
        <v>440</v>
      </c>
      <c r="AF983" s="58">
        <v>34500</v>
      </c>
      <c r="AG983" s="58">
        <v>22500</v>
      </c>
      <c r="AH983" s="58">
        <v>34500</v>
      </c>
      <c r="AI983" s="58">
        <v>34500</v>
      </c>
      <c r="AJ983" s="58">
        <v>34500</v>
      </c>
      <c r="AK983" s="204">
        <f>SUM(AJ983-AH983)</f>
        <v>0</v>
      </c>
      <c r="AL983" s="201">
        <f>SUM(AK983/AH983)</f>
        <v>0</v>
      </c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</row>
    <row r="984" spans="1:38" ht="12" customHeight="1">
      <c r="A984" s="25">
        <v>6010</v>
      </c>
      <c r="B984" s="26" t="s">
        <v>313</v>
      </c>
      <c r="F984" s="58"/>
      <c r="G984" s="58"/>
      <c r="H984" s="58">
        <v>375</v>
      </c>
      <c r="I984" s="58">
        <v>375</v>
      </c>
      <c r="J984" s="58">
        <v>300</v>
      </c>
      <c r="K984" s="58">
        <v>300</v>
      </c>
      <c r="L984" s="58">
        <v>300</v>
      </c>
      <c r="M984" s="58">
        <v>0</v>
      </c>
      <c r="N984" s="58">
        <v>300</v>
      </c>
      <c r="O984" s="58">
        <v>334</v>
      </c>
      <c r="P984" s="58">
        <v>500</v>
      </c>
      <c r="Q984" s="58">
        <v>500</v>
      </c>
      <c r="R984" s="58">
        <v>500</v>
      </c>
      <c r="S984" s="58">
        <v>500</v>
      </c>
      <c r="T984" s="58">
        <v>500</v>
      </c>
      <c r="U984" s="58">
        <v>500</v>
      </c>
      <c r="V984" s="58">
        <v>1035</v>
      </c>
      <c r="W984" s="58">
        <v>1035</v>
      </c>
      <c r="X984" s="58">
        <v>1035</v>
      </c>
      <c r="Y984" s="58">
        <v>1035</v>
      </c>
      <c r="Z984" s="58">
        <v>1035</v>
      </c>
      <c r="AA984" s="58">
        <v>1035</v>
      </c>
      <c r="AB984" s="58">
        <v>1035</v>
      </c>
      <c r="AC984" s="58">
        <v>1035</v>
      </c>
      <c r="AD984" s="58">
        <v>1035</v>
      </c>
      <c r="AE984" s="58">
        <v>1035</v>
      </c>
      <c r="AF984" s="58">
        <v>1035</v>
      </c>
      <c r="AG984" s="58">
        <v>1035</v>
      </c>
      <c r="AH984" s="58">
        <v>1035</v>
      </c>
      <c r="AI984" s="58">
        <v>1035</v>
      </c>
      <c r="AJ984" s="58">
        <v>1035</v>
      </c>
      <c r="AK984" s="204">
        <f>SUM(AJ984-AH984)</f>
        <v>0</v>
      </c>
      <c r="AL984" s="201">
        <f>SUM(AK984/AH984)</f>
        <v>0</v>
      </c>
    </row>
    <row r="985" spans="1:75" s="24" customFormat="1" ht="12" customHeight="1">
      <c r="A985" s="30"/>
      <c r="B985" s="26" t="s">
        <v>407</v>
      </c>
      <c r="C985" s="5"/>
      <c r="D985" s="4"/>
      <c r="E985" s="5"/>
      <c r="F985" s="91">
        <f aca="true" t="shared" si="545" ref="F985:L985">SUM(F983:F984)</f>
        <v>40000</v>
      </c>
      <c r="G985" s="91">
        <f t="shared" si="545"/>
        <v>35000</v>
      </c>
      <c r="H985" s="91">
        <f t="shared" si="545"/>
        <v>25375</v>
      </c>
      <c r="I985" s="91">
        <f t="shared" si="545"/>
        <v>20375</v>
      </c>
      <c r="J985" s="91">
        <f t="shared" si="545"/>
        <v>20300</v>
      </c>
      <c r="K985" s="91">
        <f t="shared" si="545"/>
        <v>20111</v>
      </c>
      <c r="L985" s="91">
        <f t="shared" si="545"/>
        <v>20300</v>
      </c>
      <c r="M985" s="91">
        <f aca="true" t="shared" si="546" ref="M985:X985">SUM(M983:M984)</f>
        <v>19653</v>
      </c>
      <c r="N985" s="91">
        <f t="shared" si="546"/>
        <v>24300</v>
      </c>
      <c r="O985" s="91">
        <f t="shared" si="546"/>
        <v>16984</v>
      </c>
      <c r="P985" s="91">
        <f t="shared" si="546"/>
        <v>35000</v>
      </c>
      <c r="Q985" s="91">
        <f t="shared" si="546"/>
        <v>30696</v>
      </c>
      <c r="R985" s="91">
        <f t="shared" si="546"/>
        <v>35000</v>
      </c>
      <c r="S985" s="91">
        <f t="shared" si="546"/>
        <v>35000</v>
      </c>
      <c r="T985" s="91">
        <f t="shared" si="546"/>
        <v>35000</v>
      </c>
      <c r="U985" s="91">
        <f t="shared" si="546"/>
        <v>35000</v>
      </c>
      <c r="V985" s="91">
        <f t="shared" si="546"/>
        <v>35535</v>
      </c>
      <c r="W985" s="91">
        <f t="shared" si="546"/>
        <v>25660</v>
      </c>
      <c r="X985" s="91">
        <f t="shared" si="546"/>
        <v>35535</v>
      </c>
      <c r="Y985" s="91">
        <f aca="true" t="shared" si="547" ref="Y985:AD985">SUM(Y983:Y984)</f>
        <v>26167</v>
      </c>
      <c r="Z985" s="91">
        <f t="shared" si="547"/>
        <v>35535</v>
      </c>
      <c r="AA985" s="91">
        <f t="shared" si="547"/>
        <v>41434</v>
      </c>
      <c r="AB985" s="91">
        <f t="shared" si="547"/>
        <v>35535</v>
      </c>
      <c r="AC985" s="91">
        <f t="shared" si="547"/>
        <v>22687</v>
      </c>
      <c r="AD985" s="91">
        <f t="shared" si="547"/>
        <v>35535</v>
      </c>
      <c r="AE985" s="91">
        <f>SUM(AE983:AE984)</f>
        <v>1035</v>
      </c>
      <c r="AF985" s="91">
        <f>SUM(AF982:AF984)</f>
        <v>35535</v>
      </c>
      <c r="AG985" s="91">
        <f>SUM(AG982:AG984)</f>
        <v>24460</v>
      </c>
      <c r="AH985" s="91">
        <f>SUM(AH982:AH984)</f>
        <v>35535</v>
      </c>
      <c r="AI985" s="91">
        <f>SUM(AI982:AI984)</f>
        <v>35535</v>
      </c>
      <c r="AJ985" s="91">
        <f>SUM(AJ982:AJ984)</f>
        <v>36535</v>
      </c>
      <c r="AK985" s="206">
        <f>SUM(AJ985-AH985)</f>
        <v>1000</v>
      </c>
      <c r="AL985" s="202">
        <f>SUM(AK985/AH985)</f>
        <v>0.028141269171239623</v>
      </c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</row>
    <row r="986" spans="6:24" ht="12" customHeight="1">
      <c r="F986" s="58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</row>
    <row r="987" spans="6:24" ht="12" customHeight="1">
      <c r="F987" s="58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</row>
    <row r="988" spans="1:38" ht="12" customHeight="1">
      <c r="A988" s="76">
        <v>750</v>
      </c>
      <c r="B988" s="77" t="s">
        <v>408</v>
      </c>
      <c r="C988" s="3" t="s">
        <v>1</v>
      </c>
      <c r="D988" s="6" t="s">
        <v>2</v>
      </c>
      <c r="E988" s="6" t="s">
        <v>1</v>
      </c>
      <c r="F988" s="76" t="s">
        <v>2</v>
      </c>
      <c r="G988" s="76" t="s">
        <v>1</v>
      </c>
      <c r="H988" s="76" t="s">
        <v>2</v>
      </c>
      <c r="I988" s="6" t="s">
        <v>1</v>
      </c>
      <c r="J988" s="6" t="s">
        <v>2</v>
      </c>
      <c r="K988" s="6" t="s">
        <v>1</v>
      </c>
      <c r="L988" s="6" t="s">
        <v>2</v>
      </c>
      <c r="M988" s="6" t="s">
        <v>1</v>
      </c>
      <c r="N988" s="6" t="s">
        <v>2</v>
      </c>
      <c r="O988" s="6" t="s">
        <v>1</v>
      </c>
      <c r="P988" s="6" t="s">
        <v>2</v>
      </c>
      <c r="Q988" s="6" t="s">
        <v>1</v>
      </c>
      <c r="R988" s="6" t="s">
        <v>2</v>
      </c>
      <c r="S988" s="6" t="s">
        <v>1</v>
      </c>
      <c r="T988" s="6" t="s">
        <v>2</v>
      </c>
      <c r="U988" s="6" t="s">
        <v>41</v>
      </c>
      <c r="V988" s="6" t="s">
        <v>2</v>
      </c>
      <c r="W988" s="6" t="s">
        <v>41</v>
      </c>
      <c r="X988" s="6" t="s">
        <v>2</v>
      </c>
      <c r="Y988" s="6" t="s">
        <v>1</v>
      </c>
      <c r="Z988" s="6" t="s">
        <v>2</v>
      </c>
      <c r="AA988" s="6" t="s">
        <v>1</v>
      </c>
      <c r="AB988" s="6" t="s">
        <v>2</v>
      </c>
      <c r="AC988" s="3" t="s">
        <v>1</v>
      </c>
      <c r="AD988" s="3" t="s">
        <v>2</v>
      </c>
      <c r="AE988" s="3" t="s">
        <v>1</v>
      </c>
      <c r="AF988" s="3" t="s">
        <v>2</v>
      </c>
      <c r="AG988" s="3" t="s">
        <v>1</v>
      </c>
      <c r="AH988" s="3" t="s">
        <v>2</v>
      </c>
      <c r="AI988" s="3" t="s">
        <v>3</v>
      </c>
      <c r="AJ988" s="3" t="s">
        <v>2</v>
      </c>
      <c r="AK988" s="197" t="s">
        <v>461</v>
      </c>
      <c r="AL988" s="197" t="s">
        <v>462</v>
      </c>
    </row>
    <row r="989" spans="1:38" ht="12" customHeight="1">
      <c r="A989" s="76"/>
      <c r="B989" s="77"/>
      <c r="C989" s="3" t="s">
        <v>4</v>
      </c>
      <c r="D989" s="6" t="s">
        <v>5</v>
      </c>
      <c r="E989" s="6" t="s">
        <v>5</v>
      </c>
      <c r="F989" s="76" t="s">
        <v>6</v>
      </c>
      <c r="G989" s="76" t="s">
        <v>6</v>
      </c>
      <c r="H989" s="76" t="s">
        <v>7</v>
      </c>
      <c r="I989" s="6" t="s">
        <v>7</v>
      </c>
      <c r="J989" s="6" t="s">
        <v>8</v>
      </c>
      <c r="K989" s="6" t="s">
        <v>303</v>
      </c>
      <c r="L989" s="6" t="s">
        <v>304</v>
      </c>
      <c r="M989" s="6" t="s">
        <v>304</v>
      </c>
      <c r="N989" s="6" t="s">
        <v>42</v>
      </c>
      <c r="O989" s="6" t="s">
        <v>10</v>
      </c>
      <c r="P989" s="6" t="s">
        <v>43</v>
      </c>
      <c r="Q989" s="6" t="s">
        <v>43</v>
      </c>
      <c r="R989" s="6" t="s">
        <v>44</v>
      </c>
      <c r="S989" s="6" t="s">
        <v>12</v>
      </c>
      <c r="T989" s="6" t="s">
        <v>13</v>
      </c>
      <c r="U989" s="6" t="s">
        <v>13</v>
      </c>
      <c r="V989" s="6" t="s">
        <v>14</v>
      </c>
      <c r="W989" s="6" t="s">
        <v>14</v>
      </c>
      <c r="X989" s="6" t="s">
        <v>15</v>
      </c>
      <c r="Y989" s="6" t="s">
        <v>15</v>
      </c>
      <c r="Z989" s="6" t="s">
        <v>16</v>
      </c>
      <c r="AA989" s="6" t="s">
        <v>16</v>
      </c>
      <c r="AB989" s="6" t="s">
        <v>17</v>
      </c>
      <c r="AC989" s="6" t="s">
        <v>17</v>
      </c>
      <c r="AD989" s="6" t="s">
        <v>427</v>
      </c>
      <c r="AE989" s="6" t="s">
        <v>427</v>
      </c>
      <c r="AF989" s="6" t="s">
        <v>439</v>
      </c>
      <c r="AG989" s="6" t="s">
        <v>439</v>
      </c>
      <c r="AH989" s="6" t="s">
        <v>452</v>
      </c>
      <c r="AI989" s="6" t="s">
        <v>452</v>
      </c>
      <c r="AJ989" s="6" t="s">
        <v>464</v>
      </c>
      <c r="AK989" s="198" t="s">
        <v>463</v>
      </c>
      <c r="AL989" s="198" t="s">
        <v>463</v>
      </c>
    </row>
    <row r="990" spans="1:24" ht="12" customHeight="1">
      <c r="A990" s="127"/>
      <c r="B990" s="128"/>
      <c r="F990" s="127"/>
      <c r="G990" s="127"/>
      <c r="H990" s="127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</row>
    <row r="991" spans="1:36" ht="12" customHeight="1">
      <c r="A991" s="127">
        <v>4001</v>
      </c>
      <c r="B991" s="135" t="s">
        <v>409</v>
      </c>
      <c r="F991" s="127"/>
      <c r="G991" s="127"/>
      <c r="H991" s="127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>
        <v>0</v>
      </c>
      <c r="W991" s="130"/>
      <c r="X991" s="117">
        <v>2500</v>
      </c>
      <c r="Y991" s="117">
        <v>2842</v>
      </c>
      <c r="Z991" s="117">
        <v>0</v>
      </c>
      <c r="AA991" s="117">
        <v>0</v>
      </c>
      <c r="AB991" s="117">
        <v>0</v>
      </c>
      <c r="AC991" s="117"/>
      <c r="AD991" s="117"/>
      <c r="AE991" s="117"/>
      <c r="AF991" s="117"/>
      <c r="AG991" s="117"/>
      <c r="AH991" s="117"/>
      <c r="AI991" s="117"/>
      <c r="AJ991" s="117"/>
    </row>
    <row r="992" spans="1:36" ht="12" customHeight="1">
      <c r="A992" s="127">
        <v>4002</v>
      </c>
      <c r="B992" s="135" t="s">
        <v>410</v>
      </c>
      <c r="F992" s="127"/>
      <c r="G992" s="127"/>
      <c r="H992" s="127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>
        <v>0</v>
      </c>
      <c r="W992" s="130"/>
      <c r="X992" s="117">
        <v>50000</v>
      </c>
      <c r="Y992" s="117">
        <v>28762</v>
      </c>
      <c r="Z992" s="117">
        <v>0</v>
      </c>
      <c r="AA992" s="117">
        <v>0</v>
      </c>
      <c r="AB992" s="117">
        <v>0</v>
      </c>
      <c r="AC992" s="117"/>
      <c r="AD992" s="117"/>
      <c r="AE992" s="117"/>
      <c r="AF992" s="117"/>
      <c r="AG992" s="117"/>
      <c r="AH992" s="117"/>
      <c r="AI992" s="117"/>
      <c r="AJ992" s="117"/>
    </row>
    <row r="993" spans="1:36" ht="12" customHeight="1">
      <c r="A993" s="127">
        <v>4003</v>
      </c>
      <c r="B993" s="135" t="s">
        <v>411</v>
      </c>
      <c r="F993" s="127"/>
      <c r="G993" s="127"/>
      <c r="H993" s="127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>
        <v>0</v>
      </c>
      <c r="W993" s="130"/>
      <c r="X993" s="117">
        <v>5000</v>
      </c>
      <c r="Y993" s="117">
        <v>6426</v>
      </c>
      <c r="Z993" s="117">
        <v>0</v>
      </c>
      <c r="AA993" s="117">
        <v>0</v>
      </c>
      <c r="AB993" s="117">
        <v>0</v>
      </c>
      <c r="AC993" s="117"/>
      <c r="AD993" s="117"/>
      <c r="AE993" s="117"/>
      <c r="AF993" s="117"/>
      <c r="AG993" s="117"/>
      <c r="AH993" s="117"/>
      <c r="AI993" s="117"/>
      <c r="AJ993" s="117"/>
    </row>
    <row r="994" spans="1:36" ht="12" customHeight="1">
      <c r="A994" s="127">
        <v>4004</v>
      </c>
      <c r="B994" s="5" t="s">
        <v>412</v>
      </c>
      <c r="F994" s="127"/>
      <c r="G994" s="127"/>
      <c r="H994" s="127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>
        <v>0</v>
      </c>
      <c r="W994" s="130"/>
      <c r="X994" s="117">
        <v>15000</v>
      </c>
      <c r="Y994" s="117">
        <v>4362</v>
      </c>
      <c r="Z994" s="117">
        <v>0</v>
      </c>
      <c r="AA994" s="117">
        <v>0</v>
      </c>
      <c r="AB994" s="117">
        <v>0</v>
      </c>
      <c r="AC994" s="117"/>
      <c r="AD994" s="117"/>
      <c r="AE994" s="117"/>
      <c r="AF994" s="117"/>
      <c r="AG994" s="117"/>
      <c r="AH994" s="117"/>
      <c r="AI994" s="117"/>
      <c r="AJ994" s="117"/>
    </row>
    <row r="995" spans="1:36" ht="12" customHeight="1">
      <c r="A995" s="127">
        <v>4005</v>
      </c>
      <c r="B995" s="5" t="s">
        <v>413</v>
      </c>
      <c r="F995" s="127"/>
      <c r="G995" s="127"/>
      <c r="H995" s="127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>
        <v>0</v>
      </c>
      <c r="W995" s="130"/>
      <c r="X995" s="117">
        <v>2500</v>
      </c>
      <c r="Y995" s="117">
        <v>239</v>
      </c>
      <c r="Z995" s="117">
        <v>0</v>
      </c>
      <c r="AA995" s="117">
        <v>0</v>
      </c>
      <c r="AB995" s="117">
        <v>0</v>
      </c>
      <c r="AC995" s="117"/>
      <c r="AD995" s="117"/>
      <c r="AE995" s="117"/>
      <c r="AF995" s="117"/>
      <c r="AG995" s="117"/>
      <c r="AH995" s="117"/>
      <c r="AI995" s="117"/>
      <c r="AJ995" s="117"/>
    </row>
    <row r="996" spans="1:75" ht="12" customHeight="1">
      <c r="A996" s="127">
        <v>4006</v>
      </c>
      <c r="B996" s="135" t="s">
        <v>414</v>
      </c>
      <c r="F996" s="127"/>
      <c r="G996" s="127"/>
      <c r="H996" s="127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>
        <v>0</v>
      </c>
      <c r="W996" s="130"/>
      <c r="X996" s="117">
        <v>1000</v>
      </c>
      <c r="Y996" s="117">
        <v>0</v>
      </c>
      <c r="Z996" s="117">
        <v>0</v>
      </c>
      <c r="AA996" s="117">
        <v>0</v>
      </c>
      <c r="AB996" s="117">
        <v>0</v>
      </c>
      <c r="AC996" s="117"/>
      <c r="AD996" s="117"/>
      <c r="AE996" s="117"/>
      <c r="AF996" s="117"/>
      <c r="AG996" s="117"/>
      <c r="AH996" s="117"/>
      <c r="AI996" s="117"/>
      <c r="AJ996" s="117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</row>
    <row r="997" spans="1:36" ht="12" customHeight="1">
      <c r="A997" s="25">
        <v>4007</v>
      </c>
      <c r="B997" s="5" t="s">
        <v>415</v>
      </c>
      <c r="F997" s="58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130">
        <v>0</v>
      </c>
      <c r="W997" s="93"/>
      <c r="X997" s="117">
        <v>12000</v>
      </c>
      <c r="Y997" s="117">
        <v>0</v>
      </c>
      <c r="Z997" s="117">
        <v>0</v>
      </c>
      <c r="AA997" s="117">
        <v>0</v>
      </c>
      <c r="AB997" s="117">
        <v>0</v>
      </c>
      <c r="AC997" s="117"/>
      <c r="AD997" s="117"/>
      <c r="AE997" s="117"/>
      <c r="AF997" s="117"/>
      <c r="AG997" s="117"/>
      <c r="AH997" s="117"/>
      <c r="AI997" s="117"/>
      <c r="AJ997" s="117"/>
    </row>
    <row r="998" spans="1:75" s="24" customFormat="1" ht="12" customHeight="1">
      <c r="A998" s="30"/>
      <c r="B998" s="26" t="s">
        <v>416</v>
      </c>
      <c r="C998" s="5"/>
      <c r="D998" s="4"/>
      <c r="E998" s="5"/>
      <c r="F998" s="91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36">
        <f>SUM(X991:X997)</f>
        <v>88000</v>
      </c>
      <c r="Y998" s="136">
        <f>SUM(Y991:Y997)</f>
        <v>42631</v>
      </c>
      <c r="Z998" s="136">
        <f>SUM(Z991:Z997)</f>
        <v>0</v>
      </c>
      <c r="AA998" s="136">
        <f>SUM(AA991:AA997)</f>
        <v>0</v>
      </c>
      <c r="AB998" s="136">
        <f>SUM(AB991:AB997)</f>
        <v>0</v>
      </c>
      <c r="AC998" s="136">
        <v>13040</v>
      </c>
      <c r="AD998" s="136">
        <v>100000</v>
      </c>
      <c r="AE998" s="136">
        <v>100000</v>
      </c>
      <c r="AF998" s="136">
        <v>0</v>
      </c>
      <c r="AG998" s="136"/>
      <c r="AH998" s="136"/>
      <c r="AI998" s="136"/>
      <c r="AJ998" s="136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</row>
    <row r="999" spans="6:36" ht="12" customHeight="1">
      <c r="F999" s="58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136"/>
      <c r="Y999" s="136"/>
      <c r="Z999" s="136"/>
      <c r="AA999" s="136"/>
      <c r="AB999" s="136"/>
      <c r="AC999" s="136"/>
      <c r="AD999" s="136"/>
      <c r="AE999" s="136"/>
      <c r="AF999" s="136"/>
      <c r="AG999" s="136"/>
      <c r="AH999" s="136"/>
      <c r="AI999" s="136"/>
      <c r="AJ999" s="136"/>
    </row>
    <row r="1000" spans="1:75" ht="12" customHeight="1">
      <c r="A1000" s="76" t="s">
        <v>417</v>
      </c>
      <c r="B1000" s="77" t="s">
        <v>418</v>
      </c>
      <c r="C1000" s="3" t="s">
        <v>1</v>
      </c>
      <c r="D1000" s="6" t="s">
        <v>2</v>
      </c>
      <c r="E1000" s="6" t="s">
        <v>1</v>
      </c>
      <c r="F1000" s="76" t="s">
        <v>2</v>
      </c>
      <c r="G1000" s="76" t="s">
        <v>1</v>
      </c>
      <c r="H1000" s="76" t="s">
        <v>2</v>
      </c>
      <c r="I1000" s="6" t="s">
        <v>1</v>
      </c>
      <c r="J1000" s="6" t="s">
        <v>2</v>
      </c>
      <c r="K1000" s="6" t="s">
        <v>1</v>
      </c>
      <c r="L1000" s="6" t="s">
        <v>2</v>
      </c>
      <c r="M1000" s="6" t="s">
        <v>1</v>
      </c>
      <c r="N1000" s="6" t="s">
        <v>2</v>
      </c>
      <c r="O1000" s="6" t="s">
        <v>1</v>
      </c>
      <c r="P1000" s="6" t="s">
        <v>2</v>
      </c>
      <c r="Q1000" s="6" t="s">
        <v>1</v>
      </c>
      <c r="R1000" s="6" t="s">
        <v>2</v>
      </c>
      <c r="S1000" s="6" t="s">
        <v>1</v>
      </c>
      <c r="T1000" s="6" t="s">
        <v>2</v>
      </c>
      <c r="U1000" s="6" t="s">
        <v>41</v>
      </c>
      <c r="V1000" s="6" t="s">
        <v>2</v>
      </c>
      <c r="W1000" s="6" t="s">
        <v>41</v>
      </c>
      <c r="X1000" s="6" t="s">
        <v>2</v>
      </c>
      <c r="Y1000" s="6" t="s">
        <v>1</v>
      </c>
      <c r="Z1000" s="6" t="s">
        <v>2</v>
      </c>
      <c r="AA1000" s="6" t="s">
        <v>1</v>
      </c>
      <c r="AB1000" s="6" t="s">
        <v>2</v>
      </c>
      <c r="AC1000" s="3" t="s">
        <v>1</v>
      </c>
      <c r="AD1000" s="3" t="s">
        <v>2</v>
      </c>
      <c r="AE1000" s="3" t="s">
        <v>1</v>
      </c>
      <c r="AF1000" s="3" t="s">
        <v>2</v>
      </c>
      <c r="AG1000" s="3" t="s">
        <v>1</v>
      </c>
      <c r="AH1000" s="3" t="s">
        <v>2</v>
      </c>
      <c r="AI1000" s="3" t="s">
        <v>3</v>
      </c>
      <c r="AJ1000" s="3" t="s">
        <v>2</v>
      </c>
      <c r="AK1000" s="197" t="s">
        <v>461</v>
      </c>
      <c r="AL1000" s="197" t="s">
        <v>462</v>
      </c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</row>
    <row r="1001" spans="1:38" ht="12" customHeight="1">
      <c r="A1001" s="76"/>
      <c r="B1001" s="77"/>
      <c r="C1001" s="3" t="s">
        <v>4</v>
      </c>
      <c r="D1001" s="6" t="s">
        <v>5</v>
      </c>
      <c r="E1001" s="6" t="s">
        <v>5</v>
      </c>
      <c r="F1001" s="76" t="s">
        <v>6</v>
      </c>
      <c r="G1001" s="76" t="s">
        <v>6</v>
      </c>
      <c r="H1001" s="76" t="s">
        <v>7</v>
      </c>
      <c r="I1001" s="6" t="s">
        <v>7</v>
      </c>
      <c r="J1001" s="6" t="s">
        <v>8</v>
      </c>
      <c r="K1001" s="6" t="s">
        <v>303</v>
      </c>
      <c r="L1001" s="6" t="s">
        <v>304</v>
      </c>
      <c r="M1001" s="6" t="s">
        <v>304</v>
      </c>
      <c r="N1001" s="6" t="s">
        <v>42</v>
      </c>
      <c r="O1001" s="6" t="s">
        <v>10</v>
      </c>
      <c r="P1001" s="6" t="s">
        <v>43</v>
      </c>
      <c r="Q1001" s="6" t="s">
        <v>43</v>
      </c>
      <c r="R1001" s="6" t="s">
        <v>44</v>
      </c>
      <c r="S1001" s="6" t="s">
        <v>12</v>
      </c>
      <c r="T1001" s="6" t="s">
        <v>13</v>
      </c>
      <c r="U1001" s="6" t="s">
        <v>13</v>
      </c>
      <c r="V1001" s="6" t="s">
        <v>14</v>
      </c>
      <c r="W1001" s="6" t="s">
        <v>14</v>
      </c>
      <c r="X1001" s="6" t="s">
        <v>15</v>
      </c>
      <c r="Y1001" s="6" t="s">
        <v>15</v>
      </c>
      <c r="Z1001" s="6" t="s">
        <v>16</v>
      </c>
      <c r="AA1001" s="6" t="s">
        <v>16</v>
      </c>
      <c r="AB1001" s="6" t="s">
        <v>17</v>
      </c>
      <c r="AC1001" s="6" t="s">
        <v>17</v>
      </c>
      <c r="AD1001" s="6" t="s">
        <v>427</v>
      </c>
      <c r="AE1001" s="6" t="s">
        <v>427</v>
      </c>
      <c r="AF1001" s="6" t="s">
        <v>439</v>
      </c>
      <c r="AG1001" s="6" t="s">
        <v>439</v>
      </c>
      <c r="AH1001" s="6" t="s">
        <v>452</v>
      </c>
      <c r="AI1001" s="6" t="s">
        <v>452</v>
      </c>
      <c r="AJ1001" s="6" t="s">
        <v>464</v>
      </c>
      <c r="AK1001" s="198" t="s">
        <v>463</v>
      </c>
      <c r="AL1001" s="198" t="s">
        <v>463</v>
      </c>
    </row>
    <row r="1002" spans="1:75" s="24" customFormat="1" ht="12" customHeight="1">
      <c r="A1002" s="30"/>
      <c r="B1002" s="26"/>
      <c r="C1002" s="5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138">
        <v>206688</v>
      </c>
      <c r="Y1002" s="138">
        <v>206688</v>
      </c>
      <c r="Z1002" s="138">
        <v>222839</v>
      </c>
      <c r="AA1002" s="138">
        <v>222839</v>
      </c>
      <c r="AB1002" s="138">
        <v>0</v>
      </c>
      <c r="AC1002" s="138"/>
      <c r="AD1002" s="138"/>
      <c r="AE1002" s="138"/>
      <c r="AF1002" s="138"/>
      <c r="AG1002" s="138"/>
      <c r="AH1002" s="138">
        <v>50000</v>
      </c>
      <c r="AI1002" s="138">
        <v>50000</v>
      </c>
      <c r="AJ1002" s="138">
        <v>100000</v>
      </c>
      <c r="AK1002" s="206">
        <v>50000</v>
      </c>
      <c r="AL1002" s="200">
        <v>1</v>
      </c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</row>
    <row r="1003" spans="1:75" ht="12" customHeight="1">
      <c r="A1003" s="76" t="s">
        <v>419</v>
      </c>
      <c r="B1003" s="77" t="s">
        <v>420</v>
      </c>
      <c r="C1003" s="3" t="s">
        <v>1</v>
      </c>
      <c r="D1003" s="6" t="s">
        <v>2</v>
      </c>
      <c r="E1003" s="6" t="s">
        <v>1</v>
      </c>
      <c r="F1003" s="76" t="s">
        <v>2</v>
      </c>
      <c r="G1003" s="76" t="s">
        <v>1</v>
      </c>
      <c r="H1003" s="76" t="s">
        <v>2</v>
      </c>
      <c r="I1003" s="6" t="s">
        <v>1</v>
      </c>
      <c r="J1003" s="6" t="s">
        <v>2</v>
      </c>
      <c r="K1003" s="6" t="s">
        <v>1</v>
      </c>
      <c r="L1003" s="6" t="s">
        <v>2</v>
      </c>
      <c r="M1003" s="6" t="s">
        <v>1</v>
      </c>
      <c r="N1003" s="6" t="s">
        <v>2</v>
      </c>
      <c r="O1003" s="6" t="s">
        <v>1</v>
      </c>
      <c r="P1003" s="6" t="s">
        <v>2</v>
      </c>
      <c r="Q1003" s="6" t="s">
        <v>1</v>
      </c>
      <c r="R1003" s="6" t="s">
        <v>2</v>
      </c>
      <c r="S1003" s="6" t="s">
        <v>1</v>
      </c>
      <c r="T1003" s="6" t="s">
        <v>2</v>
      </c>
      <c r="U1003" s="6" t="s">
        <v>41</v>
      </c>
      <c r="V1003" s="6" t="s">
        <v>2</v>
      </c>
      <c r="W1003" s="6" t="s">
        <v>41</v>
      </c>
      <c r="X1003" s="6" t="s">
        <v>2</v>
      </c>
      <c r="Y1003" s="6" t="s">
        <v>1</v>
      </c>
      <c r="Z1003" s="6" t="s">
        <v>2</v>
      </c>
      <c r="AA1003" s="6" t="s">
        <v>1</v>
      </c>
      <c r="AB1003" s="6" t="s">
        <v>2</v>
      </c>
      <c r="AC1003" s="3" t="s">
        <v>1</v>
      </c>
      <c r="AD1003" s="3" t="s">
        <v>2</v>
      </c>
      <c r="AE1003" s="3" t="s">
        <v>1</v>
      </c>
      <c r="AF1003" s="3" t="s">
        <v>2</v>
      </c>
      <c r="AG1003" s="3" t="s">
        <v>1</v>
      </c>
      <c r="AH1003" s="3" t="s">
        <v>2</v>
      </c>
      <c r="AI1003" s="3" t="s">
        <v>3</v>
      </c>
      <c r="AJ1003" s="3" t="s">
        <v>2</v>
      </c>
      <c r="AK1003" s="197" t="s">
        <v>461</v>
      </c>
      <c r="AL1003" s="197" t="s">
        <v>462</v>
      </c>
      <c r="AP1003" s="142"/>
      <c r="AQ1003" s="142"/>
      <c r="AR1003" s="142"/>
      <c r="AS1003" s="142"/>
      <c r="AT1003" s="142"/>
      <c r="AU1003" s="142"/>
      <c r="AV1003" s="142"/>
      <c r="AW1003" s="142"/>
      <c r="AX1003" s="142"/>
      <c r="AY1003" s="142"/>
      <c r="AZ1003" s="142"/>
      <c r="BA1003" s="142"/>
      <c r="BB1003" s="142"/>
      <c r="BC1003" s="142"/>
      <c r="BD1003" s="142"/>
      <c r="BE1003" s="142"/>
      <c r="BF1003" s="142"/>
      <c r="BG1003" s="142"/>
      <c r="BH1003" s="142"/>
      <c r="BI1003" s="142"/>
      <c r="BJ1003" s="142"/>
      <c r="BK1003" s="142"/>
      <c r="BL1003" s="142"/>
      <c r="BM1003" s="142"/>
      <c r="BN1003" s="142"/>
      <c r="BO1003" s="142"/>
      <c r="BP1003" s="142"/>
      <c r="BQ1003" s="142"/>
      <c r="BR1003" s="142"/>
      <c r="BS1003" s="142"/>
      <c r="BT1003" s="142"/>
      <c r="BU1003" s="142"/>
      <c r="BV1003" s="142"/>
      <c r="BW1003" s="142"/>
    </row>
    <row r="1004" spans="1:38" ht="12" customHeight="1">
      <c r="A1004" s="76"/>
      <c r="B1004" s="77"/>
      <c r="C1004" s="3" t="s">
        <v>4</v>
      </c>
      <c r="D1004" s="6" t="s">
        <v>5</v>
      </c>
      <c r="E1004" s="6" t="s">
        <v>5</v>
      </c>
      <c r="F1004" s="76" t="s">
        <v>6</v>
      </c>
      <c r="G1004" s="76" t="s">
        <v>6</v>
      </c>
      <c r="H1004" s="76" t="s">
        <v>7</v>
      </c>
      <c r="I1004" s="6" t="s">
        <v>7</v>
      </c>
      <c r="J1004" s="6" t="s">
        <v>8</v>
      </c>
      <c r="K1004" s="6" t="s">
        <v>303</v>
      </c>
      <c r="L1004" s="6" t="s">
        <v>304</v>
      </c>
      <c r="M1004" s="6" t="s">
        <v>304</v>
      </c>
      <c r="N1004" s="6" t="s">
        <v>42</v>
      </c>
      <c r="O1004" s="6" t="s">
        <v>10</v>
      </c>
      <c r="P1004" s="6" t="s">
        <v>43</v>
      </c>
      <c r="Q1004" s="6" t="s">
        <v>43</v>
      </c>
      <c r="R1004" s="6" t="s">
        <v>44</v>
      </c>
      <c r="S1004" s="6" t="s">
        <v>12</v>
      </c>
      <c r="T1004" s="6" t="s">
        <v>13</v>
      </c>
      <c r="U1004" s="6" t="s">
        <v>13</v>
      </c>
      <c r="V1004" s="6" t="s">
        <v>14</v>
      </c>
      <c r="W1004" s="6" t="s">
        <v>14</v>
      </c>
      <c r="X1004" s="6" t="s">
        <v>15</v>
      </c>
      <c r="Y1004" s="6" t="s">
        <v>15</v>
      </c>
      <c r="Z1004" s="6" t="s">
        <v>16</v>
      </c>
      <c r="AA1004" s="6" t="s">
        <v>16</v>
      </c>
      <c r="AB1004" s="6" t="s">
        <v>17</v>
      </c>
      <c r="AC1004" s="6" t="s">
        <v>17</v>
      </c>
      <c r="AD1004" s="6" t="s">
        <v>427</v>
      </c>
      <c r="AE1004" s="6" t="s">
        <v>427</v>
      </c>
      <c r="AF1004" s="6" t="s">
        <v>439</v>
      </c>
      <c r="AG1004" s="6" t="s">
        <v>439</v>
      </c>
      <c r="AH1004" s="6" t="s">
        <v>452</v>
      </c>
      <c r="AI1004" s="6" t="s">
        <v>452</v>
      </c>
      <c r="AJ1004" s="6" t="s">
        <v>464</v>
      </c>
      <c r="AK1004" s="198" t="s">
        <v>463</v>
      </c>
      <c r="AL1004" s="198" t="s">
        <v>463</v>
      </c>
    </row>
    <row r="1005" spans="1:75" s="142" customFormat="1" ht="12" customHeight="1">
      <c r="A1005" s="139"/>
      <c r="B1005" s="140"/>
      <c r="C1005" s="141"/>
      <c r="D1005" s="141"/>
      <c r="E1005" s="141"/>
      <c r="F1005" s="141"/>
      <c r="G1005" s="141"/>
      <c r="H1005" s="141"/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  <c r="V1005" s="141"/>
      <c r="W1005" s="137">
        <f>SUM(W998+W985+W978+W934+W899+W870+W848+W818)</f>
        <v>2111028</v>
      </c>
      <c r="X1005" s="137">
        <f>SUM(X998+X985+X978+X934+X899+X870+X848+X818)</f>
        <v>2599498.983355</v>
      </c>
      <c r="Y1005" s="137">
        <f aca="true" t="shared" si="548" ref="Y1005:AF1005">SUM(Y998+Y985+Y978+Y933+Y899+Y870+Y848+Y818)</f>
        <v>2255296.3</v>
      </c>
      <c r="Z1005" s="137">
        <f t="shared" si="548"/>
        <v>2329181.222425</v>
      </c>
      <c r="AA1005" s="137">
        <f t="shared" si="548"/>
        <v>2309250</v>
      </c>
      <c r="AB1005" s="137">
        <f t="shared" si="548"/>
        <v>2893594.8615200003</v>
      </c>
      <c r="AC1005" s="137">
        <f t="shared" si="548"/>
        <v>2762244</v>
      </c>
      <c r="AD1005" s="137">
        <f t="shared" si="548"/>
        <v>3344413.969625</v>
      </c>
      <c r="AE1005" s="137">
        <f t="shared" si="548"/>
        <v>3014773.35</v>
      </c>
      <c r="AF1005" s="137">
        <f t="shared" si="548"/>
        <v>2864505.6042400002</v>
      </c>
      <c r="AG1005" s="137">
        <f>SUM(AG998+AG985+AG978+AG933+AG899+AG870+AG848+AG818+AG1002)</f>
        <v>2595052</v>
      </c>
      <c r="AH1005" s="137">
        <f>SUM(AH998+AH985+AH978+AH933+AH899+AH870+AH848+AH818+AH1002)</f>
        <v>3008078.49608</v>
      </c>
      <c r="AI1005" s="137">
        <f>SUM(AI998+AI985+AI978+AI933+AI899+AI870+AI848+AI818+AI1002)</f>
        <v>3008078.49608</v>
      </c>
      <c r="AJ1005" s="137">
        <f>SUM(AJ998+AJ985+AJ978+AJ933+AJ899+AJ870+AJ848+AJ818+AJ1002)</f>
        <v>3168181.014465</v>
      </c>
      <c r="AK1005" s="137">
        <f>SUM(AJ1005-AH1005)</f>
        <v>160102.51838500006</v>
      </c>
      <c r="AL1005" s="202">
        <f>SUM(AK1005/AH1005)</f>
        <v>0.05322418234552019</v>
      </c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</row>
    <row r="1007" spans="1:75" ht="12" customHeight="1">
      <c r="A1007" s="76" t="s">
        <v>421</v>
      </c>
      <c r="B1007" s="77" t="s">
        <v>422</v>
      </c>
      <c r="C1007" s="3" t="s">
        <v>1</v>
      </c>
      <c r="D1007" s="6" t="s">
        <v>2</v>
      </c>
      <c r="E1007" s="6" t="s">
        <v>1</v>
      </c>
      <c r="F1007" s="76" t="s">
        <v>2</v>
      </c>
      <c r="G1007" s="76" t="s">
        <v>1</v>
      </c>
      <c r="H1007" s="76" t="s">
        <v>2</v>
      </c>
      <c r="I1007" s="6" t="s">
        <v>1</v>
      </c>
      <c r="J1007" s="6" t="s">
        <v>2</v>
      </c>
      <c r="K1007" s="6" t="s">
        <v>1</v>
      </c>
      <c r="L1007" s="6" t="s">
        <v>2</v>
      </c>
      <c r="M1007" s="6" t="s">
        <v>1</v>
      </c>
      <c r="N1007" s="6" t="s">
        <v>2</v>
      </c>
      <c r="O1007" s="6" t="s">
        <v>1</v>
      </c>
      <c r="P1007" s="6" t="s">
        <v>2</v>
      </c>
      <c r="Q1007" s="6" t="s">
        <v>1</v>
      </c>
      <c r="R1007" s="6" t="s">
        <v>2</v>
      </c>
      <c r="S1007" s="6" t="s">
        <v>1</v>
      </c>
      <c r="T1007" s="6" t="s">
        <v>2</v>
      </c>
      <c r="U1007" s="6" t="s">
        <v>41</v>
      </c>
      <c r="V1007" s="6" t="s">
        <v>2</v>
      </c>
      <c r="W1007" s="6" t="s">
        <v>41</v>
      </c>
      <c r="X1007" s="6" t="s">
        <v>2</v>
      </c>
      <c r="Y1007" s="6" t="s">
        <v>1</v>
      </c>
      <c r="Z1007" s="6" t="s">
        <v>2</v>
      </c>
      <c r="AA1007" s="6" t="s">
        <v>1</v>
      </c>
      <c r="AB1007" s="6" t="s">
        <v>2</v>
      </c>
      <c r="AC1007" s="3" t="s">
        <v>1</v>
      </c>
      <c r="AD1007" s="3" t="s">
        <v>2</v>
      </c>
      <c r="AE1007" s="3" t="s">
        <v>1</v>
      </c>
      <c r="AF1007" s="3" t="s">
        <v>2</v>
      </c>
      <c r="AG1007" s="3" t="s">
        <v>1</v>
      </c>
      <c r="AH1007" s="3" t="s">
        <v>2</v>
      </c>
      <c r="AI1007" s="3" t="s">
        <v>3</v>
      </c>
      <c r="AJ1007" s="3" t="s">
        <v>2</v>
      </c>
      <c r="AK1007" s="197" t="s">
        <v>461</v>
      </c>
      <c r="AL1007" s="197" t="s">
        <v>462</v>
      </c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</row>
    <row r="1008" spans="1:38" ht="12" customHeight="1">
      <c r="A1008" s="76"/>
      <c r="B1008" s="77"/>
      <c r="C1008" s="3" t="s">
        <v>4</v>
      </c>
      <c r="D1008" s="6" t="s">
        <v>5</v>
      </c>
      <c r="E1008" s="6" t="s">
        <v>5</v>
      </c>
      <c r="F1008" s="76" t="s">
        <v>6</v>
      </c>
      <c r="G1008" s="76" t="s">
        <v>6</v>
      </c>
      <c r="H1008" s="76" t="s">
        <v>7</v>
      </c>
      <c r="I1008" s="6" t="s">
        <v>7</v>
      </c>
      <c r="J1008" s="6" t="s">
        <v>8</v>
      </c>
      <c r="K1008" s="6" t="s">
        <v>303</v>
      </c>
      <c r="L1008" s="6" t="s">
        <v>304</v>
      </c>
      <c r="M1008" s="6" t="s">
        <v>304</v>
      </c>
      <c r="N1008" s="6" t="s">
        <v>42</v>
      </c>
      <c r="O1008" s="6" t="s">
        <v>10</v>
      </c>
      <c r="P1008" s="6" t="s">
        <v>43</v>
      </c>
      <c r="Q1008" s="6" t="s">
        <v>43</v>
      </c>
      <c r="R1008" s="6" t="s">
        <v>44</v>
      </c>
      <c r="S1008" s="6" t="s">
        <v>12</v>
      </c>
      <c r="T1008" s="6" t="s">
        <v>13</v>
      </c>
      <c r="U1008" s="6" t="s">
        <v>13</v>
      </c>
      <c r="V1008" s="6" t="s">
        <v>14</v>
      </c>
      <c r="W1008" s="6" t="s">
        <v>14</v>
      </c>
      <c r="X1008" s="6" t="s">
        <v>15</v>
      </c>
      <c r="Y1008" s="6" t="s">
        <v>15</v>
      </c>
      <c r="Z1008" s="6" t="s">
        <v>16</v>
      </c>
      <c r="AA1008" s="6" t="s">
        <v>16</v>
      </c>
      <c r="AB1008" s="6" t="s">
        <v>17</v>
      </c>
      <c r="AC1008" s="6" t="s">
        <v>17</v>
      </c>
      <c r="AD1008" s="6" t="s">
        <v>427</v>
      </c>
      <c r="AE1008" s="6" t="s">
        <v>427</v>
      </c>
      <c r="AF1008" s="6" t="s">
        <v>439</v>
      </c>
      <c r="AG1008" s="6" t="s">
        <v>439</v>
      </c>
      <c r="AH1008" s="6" t="s">
        <v>452</v>
      </c>
      <c r="AI1008" s="6" t="s">
        <v>452</v>
      </c>
      <c r="AJ1008" s="6" t="s">
        <v>464</v>
      </c>
      <c r="AK1008" s="198" t="s">
        <v>463</v>
      </c>
      <c r="AL1008" s="198" t="s">
        <v>463</v>
      </c>
    </row>
    <row r="1009" spans="1:75" s="24" customFormat="1" ht="12" customHeight="1">
      <c r="A1009" s="30"/>
      <c r="B1009" s="26"/>
      <c r="C1009" s="5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138">
        <v>967750</v>
      </c>
      <c r="X1009" s="138">
        <v>947600</v>
      </c>
      <c r="Y1009" s="138">
        <v>947600</v>
      </c>
      <c r="Z1009" s="138">
        <v>992047</v>
      </c>
      <c r="AA1009" s="138">
        <v>992047</v>
      </c>
      <c r="AB1009" s="138">
        <v>998136</v>
      </c>
      <c r="AC1009" s="138">
        <v>998136</v>
      </c>
      <c r="AD1009" s="138">
        <v>1061728</v>
      </c>
      <c r="AE1009" s="138">
        <v>1061728</v>
      </c>
      <c r="AF1009" s="138">
        <v>1108992</v>
      </c>
      <c r="AG1009" s="138">
        <v>1108992</v>
      </c>
      <c r="AH1009" s="138">
        <v>1171612</v>
      </c>
      <c r="AI1009" s="138">
        <v>1171612</v>
      </c>
      <c r="AJ1009" s="138">
        <v>1247048</v>
      </c>
      <c r="AK1009" s="203">
        <f>SUM(AJ1009-AH1009)</f>
        <v>75436</v>
      </c>
      <c r="AL1009" s="202">
        <f>SUM(AK1009/AH1009)</f>
        <v>0.0643865033816656</v>
      </c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</row>
    <row r="1010" spans="23:36" ht="12" customHeight="1"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  <c r="AI1010" s="117"/>
      <c r="AJ1010" s="117"/>
    </row>
    <row r="1011" spans="1:75" ht="12" customHeight="1">
      <c r="A1011" s="76"/>
      <c r="B1011" s="77" t="s">
        <v>423</v>
      </c>
      <c r="C1011" s="3" t="s">
        <v>1</v>
      </c>
      <c r="D1011" s="6" t="s">
        <v>2</v>
      </c>
      <c r="E1011" s="6" t="s">
        <v>1</v>
      </c>
      <c r="F1011" s="76" t="s">
        <v>2</v>
      </c>
      <c r="G1011" s="76" t="s">
        <v>1</v>
      </c>
      <c r="H1011" s="76" t="s">
        <v>2</v>
      </c>
      <c r="I1011" s="6" t="s">
        <v>1</v>
      </c>
      <c r="J1011" s="6" t="s">
        <v>2</v>
      </c>
      <c r="K1011" s="6" t="s">
        <v>1</v>
      </c>
      <c r="L1011" s="6" t="s">
        <v>2</v>
      </c>
      <c r="M1011" s="6" t="s">
        <v>1</v>
      </c>
      <c r="N1011" s="6" t="s">
        <v>2</v>
      </c>
      <c r="O1011" s="6" t="s">
        <v>1</v>
      </c>
      <c r="P1011" s="6" t="s">
        <v>2</v>
      </c>
      <c r="Q1011" s="6" t="s">
        <v>1</v>
      </c>
      <c r="R1011" s="6" t="s">
        <v>2</v>
      </c>
      <c r="S1011" s="6" t="s">
        <v>1</v>
      </c>
      <c r="T1011" s="6" t="s">
        <v>2</v>
      </c>
      <c r="U1011" s="6" t="s">
        <v>41</v>
      </c>
      <c r="V1011" s="6" t="s">
        <v>2</v>
      </c>
      <c r="W1011" s="6" t="s">
        <v>41</v>
      </c>
      <c r="X1011" s="6" t="s">
        <v>2</v>
      </c>
      <c r="Y1011" s="6" t="s">
        <v>1</v>
      </c>
      <c r="Z1011" s="6" t="s">
        <v>2</v>
      </c>
      <c r="AA1011" s="6" t="s">
        <v>1</v>
      </c>
      <c r="AB1011" s="6" t="s">
        <v>2</v>
      </c>
      <c r="AC1011" s="3" t="s">
        <v>1</v>
      </c>
      <c r="AD1011" s="3" t="s">
        <v>2</v>
      </c>
      <c r="AE1011" s="3" t="s">
        <v>1</v>
      </c>
      <c r="AF1011" s="3" t="s">
        <v>2</v>
      </c>
      <c r="AG1011" s="3" t="s">
        <v>1</v>
      </c>
      <c r="AH1011" s="3" t="s">
        <v>2</v>
      </c>
      <c r="AI1011" s="3" t="s">
        <v>3</v>
      </c>
      <c r="AJ1011" s="3" t="s">
        <v>2</v>
      </c>
      <c r="AK1011" s="197" t="s">
        <v>461</v>
      </c>
      <c r="AL1011" s="197" t="s">
        <v>462</v>
      </c>
      <c r="AP1011" s="133"/>
      <c r="AQ1011" s="133"/>
      <c r="AR1011" s="133"/>
      <c r="AS1011" s="133"/>
      <c r="AT1011" s="133"/>
      <c r="AU1011" s="133"/>
      <c r="AV1011" s="133"/>
      <c r="AW1011" s="133"/>
      <c r="AX1011" s="133"/>
      <c r="AY1011" s="133"/>
      <c r="AZ1011" s="133"/>
      <c r="BA1011" s="133"/>
      <c r="BB1011" s="133"/>
      <c r="BC1011" s="133"/>
      <c r="BD1011" s="133"/>
      <c r="BE1011" s="133"/>
      <c r="BF1011" s="133"/>
      <c r="BG1011" s="133"/>
      <c r="BH1011" s="133"/>
      <c r="BI1011" s="133"/>
      <c r="BJ1011" s="133"/>
      <c r="BK1011" s="133"/>
      <c r="BL1011" s="133"/>
      <c r="BM1011" s="133"/>
      <c r="BN1011" s="133"/>
      <c r="BO1011" s="133"/>
      <c r="BP1011" s="133"/>
      <c r="BQ1011" s="133"/>
      <c r="BR1011" s="133"/>
      <c r="BS1011" s="133"/>
      <c r="BT1011" s="133"/>
      <c r="BU1011" s="133"/>
      <c r="BV1011" s="133"/>
      <c r="BW1011" s="133"/>
    </row>
    <row r="1012" spans="1:75" ht="12" customHeight="1">
      <c r="A1012" s="76"/>
      <c r="B1012" s="77"/>
      <c r="C1012" s="3" t="s">
        <v>4</v>
      </c>
      <c r="D1012" s="6" t="s">
        <v>5</v>
      </c>
      <c r="E1012" s="6" t="s">
        <v>5</v>
      </c>
      <c r="F1012" s="76" t="s">
        <v>6</v>
      </c>
      <c r="G1012" s="76" t="s">
        <v>6</v>
      </c>
      <c r="H1012" s="76" t="s">
        <v>7</v>
      </c>
      <c r="I1012" s="6" t="s">
        <v>7</v>
      </c>
      <c r="J1012" s="6" t="s">
        <v>8</v>
      </c>
      <c r="K1012" s="6" t="s">
        <v>303</v>
      </c>
      <c r="L1012" s="6" t="s">
        <v>304</v>
      </c>
      <c r="M1012" s="6" t="s">
        <v>304</v>
      </c>
      <c r="N1012" s="6" t="s">
        <v>42</v>
      </c>
      <c r="O1012" s="6" t="s">
        <v>10</v>
      </c>
      <c r="P1012" s="6" t="s">
        <v>43</v>
      </c>
      <c r="Q1012" s="6" t="s">
        <v>43</v>
      </c>
      <c r="R1012" s="6" t="s">
        <v>44</v>
      </c>
      <c r="S1012" s="6" t="s">
        <v>12</v>
      </c>
      <c r="T1012" s="6" t="s">
        <v>13</v>
      </c>
      <c r="U1012" s="6" t="s">
        <v>13</v>
      </c>
      <c r="V1012" s="6" t="s">
        <v>14</v>
      </c>
      <c r="W1012" s="6" t="s">
        <v>14</v>
      </c>
      <c r="X1012" s="6" t="s">
        <v>15</v>
      </c>
      <c r="Y1012" s="6" t="s">
        <v>15</v>
      </c>
      <c r="Z1012" s="6" t="s">
        <v>16</v>
      </c>
      <c r="AA1012" s="6" t="s">
        <v>16</v>
      </c>
      <c r="AB1012" s="6" t="s">
        <v>17</v>
      </c>
      <c r="AC1012" s="6" t="s">
        <v>17</v>
      </c>
      <c r="AD1012" s="6" t="s">
        <v>427</v>
      </c>
      <c r="AE1012" s="6" t="s">
        <v>427</v>
      </c>
      <c r="AF1012" s="6" t="s">
        <v>439</v>
      </c>
      <c r="AG1012" s="6" t="s">
        <v>439</v>
      </c>
      <c r="AH1012" s="6" t="s">
        <v>452</v>
      </c>
      <c r="AI1012" s="6" t="s">
        <v>452</v>
      </c>
      <c r="AJ1012" s="6" t="s">
        <v>464</v>
      </c>
      <c r="AK1012" s="198" t="s">
        <v>463</v>
      </c>
      <c r="AL1012" s="198" t="s">
        <v>463</v>
      </c>
      <c r="AP1012" s="133"/>
      <c r="AQ1012" s="133"/>
      <c r="AR1012" s="133"/>
      <c r="AS1012" s="133"/>
      <c r="AT1012" s="133"/>
      <c r="AU1012" s="133"/>
      <c r="AV1012" s="133"/>
      <c r="AW1012" s="133"/>
      <c r="AX1012" s="133"/>
      <c r="AY1012" s="133"/>
      <c r="AZ1012" s="133"/>
      <c r="BA1012" s="133"/>
      <c r="BB1012" s="133"/>
      <c r="BC1012" s="133"/>
      <c r="BD1012" s="133"/>
      <c r="BE1012" s="133"/>
      <c r="BF1012" s="133"/>
      <c r="BG1012" s="133"/>
      <c r="BH1012" s="133"/>
      <c r="BI1012" s="133"/>
      <c r="BJ1012" s="133"/>
      <c r="BK1012" s="133"/>
      <c r="BL1012" s="133"/>
      <c r="BM1012" s="133"/>
      <c r="BN1012" s="133"/>
      <c r="BO1012" s="133"/>
      <c r="BP1012" s="133"/>
      <c r="BQ1012" s="133"/>
      <c r="BR1012" s="133"/>
      <c r="BS1012" s="133"/>
      <c r="BT1012" s="133"/>
      <c r="BU1012" s="133"/>
      <c r="BV1012" s="133"/>
      <c r="BW1012" s="133"/>
    </row>
    <row r="1013" spans="1:38" s="133" customFormat="1" ht="12" customHeight="1">
      <c r="A1013" s="127"/>
      <c r="B1013" s="128" t="s">
        <v>424</v>
      </c>
      <c r="C1013" s="19"/>
      <c r="D1013" s="18"/>
      <c r="E1013" s="19"/>
      <c r="F1013" s="127"/>
      <c r="G1013" s="127"/>
      <c r="H1013" s="127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43" t="e">
        <f>SUM(W1009+W788+#REF!+W1002)</f>
        <v>#REF!</v>
      </c>
      <c r="X1013" s="143" t="e">
        <f>SUM(X1009+X788+#REF!+X1002)</f>
        <v>#REF!</v>
      </c>
      <c r="Y1013" s="143" t="e">
        <f>SUM(Y1009+Y788+#REF!+Y1002)</f>
        <v>#REF!</v>
      </c>
      <c r="Z1013" s="143" t="e">
        <f>SUM(Z1009+Z788+#REF!+Z1002)</f>
        <v>#REF!</v>
      </c>
      <c r="AA1013" s="143" t="e">
        <f>SUM(AA1009+AA788+#REF!+AA1002)</f>
        <v>#REF!</v>
      </c>
      <c r="AB1013" s="143" t="e">
        <f>SUM(AB1009+AB788+#REF!+AB1002)</f>
        <v>#REF!</v>
      </c>
      <c r="AC1013" s="143" t="e">
        <f>SUM(AC1009+AC788+#REF!+AC1002)</f>
        <v>#REF!</v>
      </c>
      <c r="AD1013" s="143" t="e">
        <f>SUM(AD1009+AD788+#REF!+AD1002)</f>
        <v>#REF!</v>
      </c>
      <c r="AE1013" s="143" t="e">
        <f>SUM(AE1009+AE788+#REF!+AE1002)</f>
        <v>#REF!</v>
      </c>
      <c r="AF1013" s="143" t="e">
        <f>SUM(AF1009+AF788+#REF!+AF1002)</f>
        <v>#REF!</v>
      </c>
      <c r="AG1013" s="143">
        <f>SUM(AG1009+AG788+AG1002)</f>
        <v>12485815.8605</v>
      </c>
      <c r="AH1013" s="143">
        <f>SUM(AH1009+AH788+AH1002)</f>
        <v>13033831.760791149</v>
      </c>
      <c r="AI1013" s="143">
        <f>SUM(AI1009+AI788+AI1002)</f>
        <v>12841627.86079115</v>
      </c>
      <c r="AJ1013" s="143">
        <f>SUM(AJ1009+AJ788+AJ1002)</f>
        <v>13602936.135616135</v>
      </c>
      <c r="AK1013" s="223">
        <f>SUM(AJ1013-AH1013)</f>
        <v>569104.3748249859</v>
      </c>
      <c r="AL1013" s="221">
        <f>SUM(AK1013/AH1013)</f>
        <v>0.04366362749417915</v>
      </c>
    </row>
    <row r="1014" spans="1:75" s="133" customFormat="1" ht="12" customHeight="1">
      <c r="A1014" s="127"/>
      <c r="B1014" s="128" t="s">
        <v>425</v>
      </c>
      <c r="C1014" s="19"/>
      <c r="D1014" s="18"/>
      <c r="E1014" s="19"/>
      <c r="F1014" s="127"/>
      <c r="G1014" s="127"/>
      <c r="H1014" s="127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43">
        <f aca="true" t="shared" si="549" ref="W1014:AJ1014">SUM(W1005)</f>
        <v>2111028</v>
      </c>
      <c r="X1014" s="143">
        <f t="shared" si="549"/>
        <v>2599498.983355</v>
      </c>
      <c r="Y1014" s="143">
        <f t="shared" si="549"/>
        <v>2255296.3</v>
      </c>
      <c r="Z1014" s="143">
        <f t="shared" si="549"/>
        <v>2329181.222425</v>
      </c>
      <c r="AA1014" s="143">
        <f t="shared" si="549"/>
        <v>2309250</v>
      </c>
      <c r="AB1014" s="143">
        <f t="shared" si="549"/>
        <v>2893594.8615200003</v>
      </c>
      <c r="AC1014" s="143">
        <f t="shared" si="549"/>
        <v>2762244</v>
      </c>
      <c r="AD1014" s="143">
        <f t="shared" si="549"/>
        <v>3344413.969625</v>
      </c>
      <c r="AE1014" s="143">
        <f t="shared" si="549"/>
        <v>3014773.35</v>
      </c>
      <c r="AF1014" s="143">
        <f t="shared" si="549"/>
        <v>2864505.6042400002</v>
      </c>
      <c r="AG1014" s="143">
        <f t="shared" si="549"/>
        <v>2595052</v>
      </c>
      <c r="AH1014" s="143">
        <f t="shared" si="549"/>
        <v>3008078.49608</v>
      </c>
      <c r="AI1014" s="143">
        <f t="shared" si="549"/>
        <v>3008078.49608</v>
      </c>
      <c r="AJ1014" s="143">
        <f t="shared" si="549"/>
        <v>3168181.014465</v>
      </c>
      <c r="AK1014" s="223">
        <f>SUM(AJ1014-AH1014)</f>
        <v>160102.51838500006</v>
      </c>
      <c r="AL1014" s="221">
        <f>SUM(AK1014/AH1014)</f>
        <v>0.05322418234552019</v>
      </c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</row>
    <row r="1015" spans="1:75" s="133" customFormat="1" ht="12" customHeight="1">
      <c r="A1015" s="144"/>
      <c r="B1015" s="10" t="s">
        <v>426</v>
      </c>
      <c r="C1015" s="19"/>
      <c r="D1015" s="18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21" t="e">
        <f aca="true" t="shared" si="550" ref="W1015:AB1015">SUM(W1013:W1014)</f>
        <v>#REF!</v>
      </c>
      <c r="X1015" s="21" t="e">
        <f t="shared" si="550"/>
        <v>#REF!</v>
      </c>
      <c r="Y1015" s="21" t="e">
        <f t="shared" si="550"/>
        <v>#REF!</v>
      </c>
      <c r="Z1015" s="21" t="e">
        <f t="shared" si="550"/>
        <v>#REF!</v>
      </c>
      <c r="AA1015" s="21" t="e">
        <f t="shared" si="550"/>
        <v>#REF!</v>
      </c>
      <c r="AB1015" s="21" t="e">
        <f t="shared" si="550"/>
        <v>#REF!</v>
      </c>
      <c r="AC1015" s="21" t="e">
        <f aca="true" t="shared" si="551" ref="AC1015:AH1015">SUM(AC1013:AC1014)</f>
        <v>#REF!</v>
      </c>
      <c r="AD1015" s="21" t="e">
        <f t="shared" si="551"/>
        <v>#REF!</v>
      </c>
      <c r="AE1015" s="21" t="e">
        <f t="shared" si="551"/>
        <v>#REF!</v>
      </c>
      <c r="AF1015" s="21" t="e">
        <f t="shared" si="551"/>
        <v>#REF!</v>
      </c>
      <c r="AG1015" s="21">
        <f t="shared" si="551"/>
        <v>15080867.8605</v>
      </c>
      <c r="AH1015" s="21">
        <f t="shared" si="551"/>
        <v>16041910.256871149</v>
      </c>
      <c r="AI1015" s="21">
        <f>SUM(AI1013:AI1014)</f>
        <v>15849706.35687115</v>
      </c>
      <c r="AJ1015" s="21">
        <f>SUM(AJ1013:AJ1014)</f>
        <v>16771117.150081135</v>
      </c>
      <c r="AK1015" s="223">
        <f>SUM(AJ1015-AH1015)</f>
        <v>729206.8932099864</v>
      </c>
      <c r="AL1015" s="221">
        <f>SUM(AK1015/AH1015)</f>
        <v>0.045456362835445296</v>
      </c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</row>
    <row r="1016" spans="1:36" ht="12" customHeight="1">
      <c r="A1016" s="76"/>
      <c r="B1016" s="77"/>
      <c r="F1016" s="76"/>
      <c r="G1016" s="76"/>
      <c r="H1016" s="7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</row>
    <row r="1017" spans="1:36" ht="12" customHeight="1">
      <c r="A1017" s="76"/>
      <c r="B1017" s="77"/>
      <c r="F1017" s="76"/>
      <c r="G1017" s="76"/>
      <c r="H1017" s="7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</row>
  </sheetData>
  <sheetProtection/>
  <printOptions gridLines="1"/>
  <pageMargins left="0.32" right="0.45" top="0.75" bottom="0.2" header="0.25" footer="0.17"/>
  <pageSetup fitToHeight="0" fitToWidth="1" horizontalDpi="600" verticalDpi="600" orientation="landscape" scale="99" r:id="rId1"/>
  <headerFooter alignWithMargins="0">
    <oddHeader xml:space="preserve">&amp;C&amp;11Fiscal Year 2017
Proposed Budget </oddHeader>
  </headerFooter>
  <rowBreaks count="25" manualBreakCount="25">
    <brk id="36" max="37" man="1"/>
    <brk id="90" max="37" man="1"/>
    <brk id="137" max="37" man="1"/>
    <brk id="160" max="37" man="1"/>
    <brk id="203" max="37" man="1"/>
    <brk id="236" max="37" man="1"/>
    <brk id="270" max="37" man="1"/>
    <brk id="311" max="37" man="1"/>
    <brk id="350" max="37" man="1"/>
    <brk id="377" max="37" man="1"/>
    <brk id="421" max="37" man="1"/>
    <brk id="444" max="37" man="1"/>
    <brk id="463" max="37" man="1"/>
    <brk id="486" max="37" man="1"/>
    <brk id="506" max="37" man="1"/>
    <brk id="572" max="37" man="1"/>
    <brk id="711" max="37" man="1"/>
    <brk id="777" max="37" man="1"/>
    <brk id="789" max="37" man="1"/>
    <brk id="819" max="255" man="1"/>
    <brk id="849" max="255" man="1"/>
    <brk id="870" max="255" man="1"/>
    <brk id="900" max="255" man="1"/>
    <brk id="934" max="255" man="1"/>
    <brk id="9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michael.mcgovern</dc:creator>
  <cp:keywords/>
  <dc:description/>
  <cp:lastModifiedBy>Michael McGovern</cp:lastModifiedBy>
  <cp:lastPrinted>2016-02-25T16:15:34Z</cp:lastPrinted>
  <dcterms:created xsi:type="dcterms:W3CDTF">2012-07-26T18:11:27Z</dcterms:created>
  <dcterms:modified xsi:type="dcterms:W3CDTF">2016-02-29T15:34:41Z</dcterms:modified>
  <cp:category/>
  <cp:version/>
  <cp:contentType/>
  <cp:contentStatus/>
</cp:coreProperties>
</file>